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03\Desktop\2,3 I 4 IZMJEN FIN PL 2025\"/>
    </mc:Choice>
  </mc:AlternateContent>
  <xr:revisionPtr revIDLastSave="0" documentId="13_ncr:1_{F72360FD-9B7F-4ABE-939B-42DD3032C9C5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FINANCIJSKI PLAN ZA 2012 G." sheetId="1" state="hidden" r:id="rId1"/>
    <sheet name="List3" sheetId="3" state="hidden" r:id="rId2"/>
    <sheet name="PLAN 2019.-3.rebalans-ZADNJE " sheetId="88" state="hidden" r:id="rId3"/>
    <sheet name="Financijski plan za 2025." sheetId="77" r:id="rId4"/>
  </sheets>
  <definedNames>
    <definedName name="_xlnm.Print_Area" localSheetId="0">'FINANCIJSKI PLAN ZA 2012 G.'!$A$1:$H$110</definedName>
    <definedName name="_xlnm.Print_Area" localSheetId="3">'Financijski plan za 2025.'!$A$1:$P$258</definedName>
    <definedName name="_xlnm.Print_Area" localSheetId="2">'PLAN 2019.-3.rebalans-ZADNJE '!$A$1:$M$237</definedName>
    <definedName name="_xlnm.Print_Titles" localSheetId="3">'Financijski plan za 2025.'!$9:$9</definedName>
    <definedName name="_xlnm.Print_Titles" localSheetId="2">'PLAN 2019.-3.rebalans-ZADNJE 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29" i="77" l="1"/>
  <c r="Q27" i="77" s="1"/>
  <c r="Q34" i="77"/>
  <c r="Q37" i="77"/>
  <c r="Q41" i="77"/>
  <c r="Q44" i="77"/>
  <c r="Q50" i="77"/>
  <c r="Q55" i="77"/>
  <c r="Q53" i="77" s="1"/>
  <c r="Q13" i="77" s="1"/>
  <c r="Q58" i="77"/>
  <c r="Q57" i="77" s="1"/>
  <c r="Q14" i="77" s="1"/>
  <c r="Q66" i="77"/>
  <c r="Q65" i="77" s="1"/>
  <c r="Q69" i="77"/>
  <c r="Q77" i="77"/>
  <c r="Q79" i="77"/>
  <c r="Q83" i="77"/>
  <c r="Q82" i="77" s="1"/>
  <c r="Q91" i="77"/>
  <c r="Q94" i="77"/>
  <c r="Q97" i="77"/>
  <c r="Q100" i="77"/>
  <c r="Q106" i="77"/>
  <c r="Q110" i="77"/>
  <c r="Q115" i="77"/>
  <c r="Q120" i="77"/>
  <c r="Q124" i="77"/>
  <c r="Q126" i="77"/>
  <c r="Q133" i="77"/>
  <c r="Q139" i="77"/>
  <c r="Q144" i="77"/>
  <c r="Q151" i="77"/>
  <c r="Q155" i="77"/>
  <c r="Q159" i="77"/>
  <c r="Q164" i="77"/>
  <c r="Q166" i="77"/>
  <c r="Q172" i="77"/>
  <c r="Q174" i="77"/>
  <c r="Q177" i="77"/>
  <c r="Q180" i="77"/>
  <c r="Q184" i="77"/>
  <c r="Q186" i="77"/>
  <c r="Q188" i="77"/>
  <c r="Q191" i="77"/>
  <c r="Q193" i="77"/>
  <c r="Q197" i="77"/>
  <c r="Q199" i="77"/>
  <c r="Q202" i="77"/>
  <c r="Q196" i="77" s="1"/>
  <c r="Q204" i="77"/>
  <c r="Q206" i="77"/>
  <c r="Q209" i="77"/>
  <c r="Q211" i="77"/>
  <c r="Q208" i="77" s="1"/>
  <c r="Q213" i="77"/>
  <c r="Q219" i="77"/>
  <c r="Q218" i="77" s="1"/>
  <c r="Q223" i="77"/>
  <c r="Q222" i="77" s="1"/>
  <c r="Q225" i="77"/>
  <c r="Q228" i="77"/>
  <c r="Q233" i="77"/>
  <c r="Q238" i="77"/>
  <c r="R239" i="77"/>
  <c r="Q241" i="77"/>
  <c r="Q244" i="77"/>
  <c r="T245" i="77"/>
  <c r="Q247" i="77"/>
  <c r="Q250" i="77"/>
  <c r="Q249" i="77" s="1"/>
  <c r="Q253" i="77"/>
  <c r="Q252" i="77" s="1"/>
  <c r="Q17" i="77" s="1"/>
  <c r="P228" i="77"/>
  <c r="Q63" i="77" l="1"/>
  <c r="Q216" i="77"/>
  <c r="Q16" i="77" s="1"/>
  <c r="Q12" i="77"/>
  <c r="Q25" i="77"/>
  <c r="Q23" i="77" s="1"/>
  <c r="H57" i="77"/>
  <c r="I57" i="77"/>
  <c r="J57" i="77"/>
  <c r="K57" i="77"/>
  <c r="L57" i="77"/>
  <c r="M57" i="77"/>
  <c r="N57" i="77"/>
  <c r="O57" i="77"/>
  <c r="P57" i="77"/>
  <c r="H55" i="77"/>
  <c r="I55" i="77"/>
  <c r="J55" i="77"/>
  <c r="J53" i="77" s="1"/>
  <c r="K55" i="77"/>
  <c r="K53" i="77" s="1"/>
  <c r="L55" i="77"/>
  <c r="L53" i="77" s="1"/>
  <c r="M55" i="77"/>
  <c r="M53" i="77" s="1"/>
  <c r="N55" i="77"/>
  <c r="N53" i="77" s="1"/>
  <c r="O55" i="77"/>
  <c r="O53" i="77" s="1"/>
  <c r="P55" i="77"/>
  <c r="P53" i="77" s="1"/>
  <c r="H53" i="77"/>
  <c r="I53" i="77"/>
  <c r="H50" i="77"/>
  <c r="I50" i="77"/>
  <c r="J50" i="77"/>
  <c r="K50" i="77"/>
  <c r="L50" i="77"/>
  <c r="M50" i="77"/>
  <c r="N50" i="77"/>
  <c r="O50" i="77"/>
  <c r="P50" i="77"/>
  <c r="H44" i="77"/>
  <c r="J44" i="77"/>
  <c r="K44" i="77"/>
  <c r="L44" i="77"/>
  <c r="M44" i="77"/>
  <c r="N44" i="77"/>
  <c r="O44" i="77"/>
  <c r="P44" i="77"/>
  <c r="H41" i="77"/>
  <c r="J41" i="77"/>
  <c r="K41" i="77"/>
  <c r="L41" i="77"/>
  <c r="M41" i="77"/>
  <c r="N41" i="77"/>
  <c r="O41" i="77"/>
  <c r="P41" i="77"/>
  <c r="H37" i="77"/>
  <c r="J37" i="77"/>
  <c r="K37" i="77"/>
  <c r="L37" i="77"/>
  <c r="M37" i="77"/>
  <c r="N37" i="77"/>
  <c r="O37" i="77"/>
  <c r="P37" i="77"/>
  <c r="H34" i="77"/>
  <c r="I34" i="77"/>
  <c r="J34" i="77"/>
  <c r="K34" i="77"/>
  <c r="L34" i="77"/>
  <c r="M34" i="77"/>
  <c r="N34" i="77"/>
  <c r="O34" i="77"/>
  <c r="P34" i="77"/>
  <c r="H29" i="77"/>
  <c r="J29" i="77"/>
  <c r="K29" i="77"/>
  <c r="L29" i="77"/>
  <c r="M29" i="77"/>
  <c r="N29" i="77"/>
  <c r="O29" i="77"/>
  <c r="P29" i="77"/>
  <c r="Q15" i="77" l="1"/>
  <c r="Q61" i="77"/>
  <c r="Q18" i="77"/>
  <c r="Q21" i="77" s="1"/>
  <c r="H27" i="77"/>
  <c r="H25" i="77" s="1"/>
  <c r="H23" i="77" s="1"/>
  <c r="P27" i="77"/>
  <c r="P25" i="77" s="1"/>
  <c r="P23" i="77" s="1"/>
  <c r="O27" i="77"/>
  <c r="O25" i="77" s="1"/>
  <c r="O23" i="77" s="1"/>
  <c r="N27" i="77"/>
  <c r="N25" i="77" s="1"/>
  <c r="N23" i="77" s="1"/>
  <c r="M27" i="77"/>
  <c r="M25" i="77" s="1"/>
  <c r="M23" i="77" s="1"/>
  <c r="L27" i="77"/>
  <c r="L25" i="77" s="1"/>
  <c r="L23" i="77" s="1"/>
  <c r="K27" i="77"/>
  <c r="K25" i="77" s="1"/>
  <c r="K23" i="77" s="1"/>
  <c r="J27" i="77"/>
  <c r="J25" i="77" s="1"/>
  <c r="J23" i="77" s="1"/>
  <c r="H17" i="77"/>
  <c r="H253" i="77"/>
  <c r="H252" i="77"/>
  <c r="H250" i="77"/>
  <c r="H249" i="77"/>
  <c r="H247" i="77"/>
  <c r="H244" i="77"/>
  <c r="H241" i="77"/>
  <c r="H238" i="77"/>
  <c r="H233" i="77"/>
  <c r="H228" i="77"/>
  <c r="H225" i="77"/>
  <c r="H223" i="77"/>
  <c r="H219" i="77"/>
  <c r="H218" i="77" s="1"/>
  <c r="H213" i="77"/>
  <c r="H211" i="77"/>
  <c r="H209" i="77"/>
  <c r="H208" i="77"/>
  <c r="H206" i="77"/>
  <c r="H204" i="77"/>
  <c r="H202" i="77"/>
  <c r="H199" i="77"/>
  <c r="H197" i="77"/>
  <c r="H193" i="77"/>
  <c r="H191" i="77"/>
  <c r="H188" i="77"/>
  <c r="H186" i="77"/>
  <c r="H184" i="77"/>
  <c r="H180" i="77"/>
  <c r="H177" i="77"/>
  <c r="H174" i="77"/>
  <c r="H172" i="77"/>
  <c r="H166" i="77"/>
  <c r="H164" i="77"/>
  <c r="H159" i="77"/>
  <c r="H155" i="77"/>
  <c r="H151" i="77"/>
  <c r="H144" i="77"/>
  <c r="H139" i="77"/>
  <c r="H133" i="77"/>
  <c r="H126" i="77"/>
  <c r="H124" i="77"/>
  <c r="H120" i="77"/>
  <c r="H115" i="77"/>
  <c r="H110" i="77"/>
  <c r="H106" i="77"/>
  <c r="H100" i="77"/>
  <c r="H97" i="77"/>
  <c r="H94" i="77"/>
  <c r="H91" i="77"/>
  <c r="H83" i="77"/>
  <c r="H79" i="77"/>
  <c r="H77" i="77"/>
  <c r="H69" i="77"/>
  <c r="H66" i="77"/>
  <c r="H14" i="77"/>
  <c r="H13" i="77"/>
  <c r="H20" i="77"/>
  <c r="I20" i="77"/>
  <c r="G210" i="77"/>
  <c r="G209" i="77" s="1"/>
  <c r="F209" i="77"/>
  <c r="J209" i="77"/>
  <c r="K209" i="77"/>
  <c r="L209" i="77"/>
  <c r="M209" i="77"/>
  <c r="N209" i="77"/>
  <c r="O209" i="77"/>
  <c r="P209" i="77"/>
  <c r="E209" i="77"/>
  <c r="H65" i="77" l="1"/>
  <c r="H222" i="77"/>
  <c r="H216" i="77" s="1"/>
  <c r="H16" i="77" s="1"/>
  <c r="H196" i="77"/>
  <c r="H82" i="77"/>
  <c r="I210" i="77"/>
  <c r="I209" i="77" s="1"/>
  <c r="E174" i="77"/>
  <c r="F174" i="77"/>
  <c r="H63" i="77" l="1"/>
  <c r="H61" i="77" s="1"/>
  <c r="H12" i="77"/>
  <c r="F193" i="77"/>
  <c r="J174" i="77"/>
  <c r="K174" i="77"/>
  <c r="L174" i="77"/>
  <c r="M174" i="77"/>
  <c r="N174" i="77"/>
  <c r="O174" i="77"/>
  <c r="P174" i="77"/>
  <c r="G248" i="77"/>
  <c r="F253" i="77"/>
  <c r="F252" i="77"/>
  <c r="F250" i="77"/>
  <c r="F249" i="77" s="1"/>
  <c r="F247" i="77"/>
  <c r="F244" i="77"/>
  <c r="F241" i="77"/>
  <c r="F238" i="77"/>
  <c r="F233" i="77"/>
  <c r="F228" i="77"/>
  <c r="F225" i="77"/>
  <c r="F223" i="77"/>
  <c r="F219" i="77"/>
  <c r="F218" i="77" s="1"/>
  <c r="H15" i="77" l="1"/>
  <c r="H18" i="77" s="1"/>
  <c r="H21" i="77" s="1"/>
  <c r="G247" i="77"/>
  <c r="I248" i="77"/>
  <c r="I247" i="77" s="1"/>
  <c r="F222" i="77"/>
  <c r="F216" i="77" s="1"/>
  <c r="F16" i="77" s="1"/>
  <c r="F213" i="77"/>
  <c r="F211" i="77"/>
  <c r="F208" i="77" s="1"/>
  <c r="F206" i="77"/>
  <c r="F204" i="77"/>
  <c r="F202" i="77"/>
  <c r="F199" i="77"/>
  <c r="F197" i="77"/>
  <c r="F191" i="77"/>
  <c r="F188" i="77"/>
  <c r="F186" i="77"/>
  <c r="F184" i="77"/>
  <c r="F180" i="77"/>
  <c r="F177" i="77"/>
  <c r="F172" i="77"/>
  <c r="F166" i="77"/>
  <c r="F164" i="77"/>
  <c r="F159" i="77"/>
  <c r="F155" i="77"/>
  <c r="F151" i="77"/>
  <c r="F144" i="77"/>
  <c r="F139" i="77"/>
  <c r="F133" i="77"/>
  <c r="F126" i="77"/>
  <c r="F124" i="77"/>
  <c r="F120" i="77"/>
  <c r="F115" i="77"/>
  <c r="F110" i="77"/>
  <c r="G176" i="77"/>
  <c r="I176" i="77" s="1"/>
  <c r="G175" i="77"/>
  <c r="I175" i="77" s="1"/>
  <c r="F97" i="77"/>
  <c r="F24" i="77"/>
  <c r="F20" i="77" s="1"/>
  <c r="F106" i="77"/>
  <c r="F100" i="77"/>
  <c r="F94" i="77"/>
  <c r="F91" i="77"/>
  <c r="F83" i="77"/>
  <c r="F77" i="77"/>
  <c r="J77" i="77"/>
  <c r="K77" i="77"/>
  <c r="L77" i="77"/>
  <c r="M77" i="77"/>
  <c r="N77" i="77"/>
  <c r="O77" i="77"/>
  <c r="P77" i="77"/>
  <c r="F79" i="77"/>
  <c r="F69" i="77"/>
  <c r="F66" i="77"/>
  <c r="F57" i="77"/>
  <c r="F55" i="77"/>
  <c r="F53" i="77" s="1"/>
  <c r="F13" i="77" s="1"/>
  <c r="F50" i="77"/>
  <c r="F44" i="77"/>
  <c r="F41" i="77"/>
  <c r="F37" i="77"/>
  <c r="F34" i="77"/>
  <c r="F29" i="77"/>
  <c r="G20" i="77"/>
  <c r="F17" i="77"/>
  <c r="I174" i="77" l="1"/>
  <c r="G174" i="77"/>
  <c r="F196" i="77"/>
  <c r="F65" i="77"/>
  <c r="F82" i="77"/>
  <c r="F27" i="77"/>
  <c r="F14" i="77"/>
  <c r="F63" i="77" l="1"/>
  <c r="F61" i="77" s="1"/>
  <c r="F25" i="77"/>
  <c r="F23" i="77" s="1"/>
  <c r="F12" i="77" s="1"/>
  <c r="J133" i="77"/>
  <c r="K133" i="77"/>
  <c r="L133" i="77"/>
  <c r="M133" i="77"/>
  <c r="N133" i="77"/>
  <c r="O133" i="77"/>
  <c r="P133" i="77"/>
  <c r="D133" i="77"/>
  <c r="G138" i="77"/>
  <c r="I138" i="77" s="1"/>
  <c r="F15" i="77" l="1"/>
  <c r="F18" i="77" s="1"/>
  <c r="F21" i="77" s="1"/>
  <c r="E20" i="77"/>
  <c r="C20" i="77"/>
  <c r="D24" i="77"/>
  <c r="D20" i="77" s="1"/>
  <c r="D238" i="77" l="1"/>
  <c r="D219" i="77"/>
  <c r="D218" i="77" s="1"/>
  <c r="D202" i="77"/>
  <c r="D199" i="77"/>
  <c r="D191" i="77"/>
  <c r="D159" i="77"/>
  <c r="D155" i="77"/>
  <c r="D151" i="77"/>
  <c r="D139" i="77"/>
  <c r="D126" i="77"/>
  <c r="D120" i="77"/>
  <c r="D91" i="77"/>
  <c r="D79" i="77"/>
  <c r="D69" i="77"/>
  <c r="D66" i="77"/>
  <c r="J79" i="77"/>
  <c r="K79" i="77"/>
  <c r="L79" i="77"/>
  <c r="M79" i="77"/>
  <c r="N79" i="77"/>
  <c r="O79" i="77"/>
  <c r="P79" i="77"/>
  <c r="E254" i="77" l="1"/>
  <c r="G254" i="77" s="1"/>
  <c r="D253" i="77"/>
  <c r="E253" i="77"/>
  <c r="D252" i="77"/>
  <c r="E252" i="77"/>
  <c r="G251" i="77"/>
  <c r="D250" i="77"/>
  <c r="D249" i="77" s="1"/>
  <c r="E250" i="77"/>
  <c r="E249" i="77" s="1"/>
  <c r="D247" i="77"/>
  <c r="E247" i="77"/>
  <c r="G246" i="77"/>
  <c r="E245" i="77"/>
  <c r="E243" i="77"/>
  <c r="G243" i="77" s="1"/>
  <c r="I243" i="77" s="1"/>
  <c r="E242" i="77"/>
  <c r="E240" i="77"/>
  <c r="G240" i="77" s="1"/>
  <c r="I240" i="77" s="1"/>
  <c r="E239" i="77"/>
  <c r="E235" i="77"/>
  <c r="I235" i="77" s="1"/>
  <c r="E236" i="77"/>
  <c r="I236" i="77" s="1"/>
  <c r="E237" i="77"/>
  <c r="G237" i="77" s="1"/>
  <c r="I237" i="77" s="1"/>
  <c r="E234" i="77"/>
  <c r="I234" i="77" s="1"/>
  <c r="G230" i="77"/>
  <c r="I230" i="77" s="1"/>
  <c r="G231" i="77"/>
  <c r="I231" i="77" s="1"/>
  <c r="E232" i="77"/>
  <c r="G232" i="77" s="1"/>
  <c r="I232" i="77" s="1"/>
  <c r="E229" i="77"/>
  <c r="G229" i="77" s="1"/>
  <c r="I229" i="77" s="1"/>
  <c r="E227" i="77"/>
  <c r="G227" i="77" s="1"/>
  <c r="I227" i="77" s="1"/>
  <c r="E226" i="77"/>
  <c r="G226" i="77" s="1"/>
  <c r="I226" i="77" s="1"/>
  <c r="I225" i="77" s="1"/>
  <c r="E224" i="77"/>
  <c r="D244" i="77"/>
  <c r="D241" i="77"/>
  <c r="D233" i="77"/>
  <c r="D228" i="77"/>
  <c r="D225" i="77"/>
  <c r="D223" i="77"/>
  <c r="E198" i="77"/>
  <c r="E201" i="77"/>
  <c r="G201" i="77" s="1"/>
  <c r="I201" i="77" s="1"/>
  <c r="E200" i="77"/>
  <c r="E203" i="77"/>
  <c r="E205" i="77"/>
  <c r="E207" i="77"/>
  <c r="G207" i="77" s="1"/>
  <c r="E212" i="77"/>
  <c r="E214" i="77"/>
  <c r="G214" i="77" s="1"/>
  <c r="D211" i="77"/>
  <c r="D213" i="77"/>
  <c r="D206" i="77"/>
  <c r="D204" i="77"/>
  <c r="D197" i="77"/>
  <c r="E194" i="77"/>
  <c r="G194" i="77" s="1"/>
  <c r="E192" i="77"/>
  <c r="G192" i="77" s="1"/>
  <c r="G190" i="77"/>
  <c r="I190" i="77" s="1"/>
  <c r="E189" i="77"/>
  <c r="G189" i="77" s="1"/>
  <c r="I189" i="77" s="1"/>
  <c r="I188" i="77" s="1"/>
  <c r="E187" i="77"/>
  <c r="G187" i="77" s="1"/>
  <c r="E185" i="77"/>
  <c r="G185" i="77" s="1"/>
  <c r="G182" i="77"/>
  <c r="I182" i="77" s="1"/>
  <c r="G183" i="77"/>
  <c r="I183" i="77" s="1"/>
  <c r="G181" i="77"/>
  <c r="I181" i="77" s="1"/>
  <c r="E179" i="77"/>
  <c r="G179" i="77" s="1"/>
  <c r="I179" i="77" s="1"/>
  <c r="E178" i="77"/>
  <c r="G178" i="77" s="1"/>
  <c r="I178" i="77" s="1"/>
  <c r="E173" i="77"/>
  <c r="G173" i="77" s="1"/>
  <c r="E168" i="77"/>
  <c r="G168" i="77" s="1"/>
  <c r="I168" i="77" s="1"/>
  <c r="E169" i="77"/>
  <c r="G169" i="77" s="1"/>
  <c r="I169" i="77" s="1"/>
  <c r="E170" i="77"/>
  <c r="G170" i="77" s="1"/>
  <c r="I170" i="77" s="1"/>
  <c r="E171" i="77"/>
  <c r="G171" i="77" s="1"/>
  <c r="I171" i="77" s="1"/>
  <c r="E167" i="77"/>
  <c r="G167" i="77" s="1"/>
  <c r="I167" i="77" s="1"/>
  <c r="I166" i="77" s="1"/>
  <c r="G165" i="77"/>
  <c r="E161" i="77"/>
  <c r="E162" i="77"/>
  <c r="G162" i="77" s="1"/>
  <c r="I162" i="77" s="1"/>
  <c r="E163" i="77"/>
  <c r="G163" i="77" s="1"/>
  <c r="I163" i="77" s="1"/>
  <c r="E160" i="77"/>
  <c r="G160" i="77" s="1"/>
  <c r="I160" i="77" s="1"/>
  <c r="E157" i="77"/>
  <c r="G157" i="77" s="1"/>
  <c r="I157" i="77" s="1"/>
  <c r="E158" i="77"/>
  <c r="G158" i="77" s="1"/>
  <c r="I158" i="77" s="1"/>
  <c r="E156" i="77"/>
  <c r="G156" i="77" s="1"/>
  <c r="I156" i="77" s="1"/>
  <c r="E153" i="77"/>
  <c r="G153" i="77" s="1"/>
  <c r="I153" i="77" s="1"/>
  <c r="E154" i="77"/>
  <c r="G154" i="77" s="1"/>
  <c r="I154" i="77" s="1"/>
  <c r="E152" i="77"/>
  <c r="G152" i="77" s="1"/>
  <c r="I152" i="77" s="1"/>
  <c r="I151" i="77" s="1"/>
  <c r="E146" i="77"/>
  <c r="G146" i="77" s="1"/>
  <c r="I146" i="77" s="1"/>
  <c r="E147" i="77"/>
  <c r="G147" i="77" s="1"/>
  <c r="I147" i="77" s="1"/>
  <c r="E148" i="77"/>
  <c r="G148" i="77" s="1"/>
  <c r="I148" i="77" s="1"/>
  <c r="E150" i="77"/>
  <c r="G150" i="77" s="1"/>
  <c r="I150" i="77" s="1"/>
  <c r="E145" i="77"/>
  <c r="G145" i="77" s="1"/>
  <c r="I145" i="77" s="1"/>
  <c r="E141" i="77"/>
  <c r="G141" i="77" s="1"/>
  <c r="I141" i="77" s="1"/>
  <c r="E142" i="77"/>
  <c r="G142" i="77" s="1"/>
  <c r="I142" i="77" s="1"/>
  <c r="E143" i="77"/>
  <c r="G143" i="77" s="1"/>
  <c r="I143" i="77" s="1"/>
  <c r="I139" i="77" s="1"/>
  <c r="E140" i="77"/>
  <c r="G140" i="77" s="1"/>
  <c r="I140" i="77" s="1"/>
  <c r="E137" i="77"/>
  <c r="G137" i="77" s="1"/>
  <c r="I137" i="77" s="1"/>
  <c r="E135" i="77"/>
  <c r="G135" i="77" s="1"/>
  <c r="I135" i="77" s="1"/>
  <c r="E136" i="77"/>
  <c r="G136" i="77" s="1"/>
  <c r="I136" i="77" s="1"/>
  <c r="E134" i="77"/>
  <c r="G134" i="77" s="1"/>
  <c r="I134" i="77" s="1"/>
  <c r="E132" i="77"/>
  <c r="G132" i="77" s="1"/>
  <c r="I132" i="77" s="1"/>
  <c r="E128" i="77"/>
  <c r="G128" i="77" s="1"/>
  <c r="I128" i="77" s="1"/>
  <c r="E129" i="77"/>
  <c r="G129" i="77" s="1"/>
  <c r="I129" i="77" s="1"/>
  <c r="E130" i="77"/>
  <c r="G130" i="77" s="1"/>
  <c r="I130" i="77" s="1"/>
  <c r="E131" i="77"/>
  <c r="G131" i="77" s="1"/>
  <c r="I131" i="77" s="1"/>
  <c r="E127" i="77"/>
  <c r="G127" i="77" s="1"/>
  <c r="I127" i="77" s="1"/>
  <c r="G125" i="77"/>
  <c r="G122" i="77"/>
  <c r="I122" i="77" s="1"/>
  <c r="E123" i="77"/>
  <c r="G123" i="77" s="1"/>
  <c r="I123" i="77" s="1"/>
  <c r="E121" i="77"/>
  <c r="G121" i="77" s="1"/>
  <c r="I121" i="77" s="1"/>
  <c r="I120" i="77" s="1"/>
  <c r="E117" i="77"/>
  <c r="G117" i="77" s="1"/>
  <c r="I117" i="77" s="1"/>
  <c r="E118" i="77"/>
  <c r="G118" i="77" s="1"/>
  <c r="I118" i="77" s="1"/>
  <c r="E119" i="77"/>
  <c r="G119" i="77" s="1"/>
  <c r="I119" i="77" s="1"/>
  <c r="E116" i="77"/>
  <c r="G116" i="77" s="1"/>
  <c r="I116" i="77" s="1"/>
  <c r="E113" i="77"/>
  <c r="G113" i="77" s="1"/>
  <c r="I113" i="77" s="1"/>
  <c r="E114" i="77"/>
  <c r="G114" i="77" s="1"/>
  <c r="I114" i="77" s="1"/>
  <c r="E111" i="77"/>
  <c r="G111" i="77" s="1"/>
  <c r="I111" i="77" s="1"/>
  <c r="E108" i="77"/>
  <c r="G108" i="77" s="1"/>
  <c r="I108" i="77" s="1"/>
  <c r="E102" i="77"/>
  <c r="G102" i="77" s="1"/>
  <c r="I102" i="77" s="1"/>
  <c r="E103" i="77"/>
  <c r="G103" i="77" s="1"/>
  <c r="I103" i="77" s="1"/>
  <c r="E104" i="77"/>
  <c r="G104" i="77" s="1"/>
  <c r="I104" i="77" s="1"/>
  <c r="G105" i="77"/>
  <c r="I105" i="77" s="1"/>
  <c r="E101" i="77"/>
  <c r="G101" i="77" s="1"/>
  <c r="I101" i="77" s="1"/>
  <c r="E99" i="77"/>
  <c r="G99" i="77" s="1"/>
  <c r="I99" i="77" s="1"/>
  <c r="E98" i="77"/>
  <c r="G98" i="77" s="1"/>
  <c r="I98" i="77" s="1"/>
  <c r="I97" i="77" s="1"/>
  <c r="E96" i="77"/>
  <c r="G96" i="77" s="1"/>
  <c r="I96" i="77" s="1"/>
  <c r="E95" i="77"/>
  <c r="G95" i="77" s="1"/>
  <c r="I95" i="77" s="1"/>
  <c r="I94" i="77" s="1"/>
  <c r="E93" i="77"/>
  <c r="G93" i="77" s="1"/>
  <c r="I93" i="77" s="1"/>
  <c r="G92" i="77"/>
  <c r="I92" i="77" s="1"/>
  <c r="I91" i="77" s="1"/>
  <c r="G85" i="77"/>
  <c r="I85" i="77" s="1"/>
  <c r="E86" i="77"/>
  <c r="G86" i="77" s="1"/>
  <c r="I86" i="77" s="1"/>
  <c r="G87" i="77"/>
  <c r="I87" i="77" s="1"/>
  <c r="E88" i="77"/>
  <c r="G88" i="77" s="1"/>
  <c r="I88" i="77" s="1"/>
  <c r="E89" i="77"/>
  <c r="G89" i="77" s="1"/>
  <c r="I89" i="77" s="1"/>
  <c r="G90" i="77"/>
  <c r="I90" i="77" s="1"/>
  <c r="E84" i="77"/>
  <c r="G84" i="77" s="1"/>
  <c r="I84" i="77" s="1"/>
  <c r="E81" i="77"/>
  <c r="G81" i="77" s="1"/>
  <c r="I81" i="77" s="1"/>
  <c r="E80" i="77"/>
  <c r="G80" i="77" s="1"/>
  <c r="I80" i="77" s="1"/>
  <c r="I79" i="77" s="1"/>
  <c r="E71" i="77"/>
  <c r="G71" i="77" s="1"/>
  <c r="I71" i="77" s="1"/>
  <c r="E72" i="77"/>
  <c r="G72" i="77" s="1"/>
  <c r="I72" i="77" s="1"/>
  <c r="E73" i="77"/>
  <c r="G73" i="77" s="1"/>
  <c r="I73" i="77" s="1"/>
  <c r="E74" i="77"/>
  <c r="G74" i="77" s="1"/>
  <c r="I74" i="77" s="1"/>
  <c r="E75" i="77"/>
  <c r="G75" i="77" s="1"/>
  <c r="I75" i="77" s="1"/>
  <c r="E76" i="77"/>
  <c r="G76" i="77" s="1"/>
  <c r="I76" i="77" s="1"/>
  <c r="E70" i="77"/>
  <c r="G70" i="77" s="1"/>
  <c r="I70" i="77" s="1"/>
  <c r="E68" i="77"/>
  <c r="G68" i="77" s="1"/>
  <c r="I68" i="77" s="1"/>
  <c r="E67" i="77"/>
  <c r="G67" i="77" s="1"/>
  <c r="I228" i="77" l="1"/>
  <c r="I133" i="77"/>
  <c r="I233" i="77"/>
  <c r="I180" i="77"/>
  <c r="I83" i="77"/>
  <c r="G186" i="77"/>
  <c r="I187" i="77"/>
  <c r="I186" i="77" s="1"/>
  <c r="G172" i="77"/>
  <c r="I173" i="77"/>
  <c r="I172" i="77" s="1"/>
  <c r="I69" i="77"/>
  <c r="G250" i="77"/>
  <c r="G249" i="77" s="1"/>
  <c r="I251" i="77"/>
  <c r="I250" i="77" s="1"/>
  <c r="I249" i="77" s="1"/>
  <c r="I177" i="77"/>
  <c r="G213" i="77"/>
  <c r="I214" i="77"/>
  <c r="I213" i="77" s="1"/>
  <c r="G184" i="77"/>
  <c r="I185" i="77"/>
  <c r="I184" i="77" s="1"/>
  <c r="I67" i="77"/>
  <c r="G191" i="77"/>
  <c r="I192" i="77"/>
  <c r="I191" i="77" s="1"/>
  <c r="G124" i="77"/>
  <c r="I125" i="77"/>
  <c r="I124" i="77" s="1"/>
  <c r="I126" i="77"/>
  <c r="I115" i="77"/>
  <c r="G164" i="77"/>
  <c r="I165" i="77"/>
  <c r="I164" i="77" s="1"/>
  <c r="G206" i="77"/>
  <c r="I207" i="77"/>
  <c r="I206" i="77" s="1"/>
  <c r="I100" i="77"/>
  <c r="I155" i="77"/>
  <c r="G193" i="77"/>
  <c r="I194" i="77"/>
  <c r="I193" i="77" s="1"/>
  <c r="I246" i="77"/>
  <c r="G253" i="77"/>
  <c r="G252" i="77" s="1"/>
  <c r="G17" i="77" s="1"/>
  <c r="I254" i="77"/>
  <c r="I253" i="77" s="1"/>
  <c r="I252" i="77" s="1"/>
  <c r="I17" i="77" s="1"/>
  <c r="G225" i="77"/>
  <c r="G233" i="77"/>
  <c r="G228" i="77"/>
  <c r="E223" i="77"/>
  <c r="G224" i="77"/>
  <c r="E219" i="77"/>
  <c r="E218" i="77" s="1"/>
  <c r="G220" i="77"/>
  <c r="G133" i="77"/>
  <c r="G155" i="77"/>
  <c r="G180" i="77"/>
  <c r="E206" i="77"/>
  <c r="E213" i="77"/>
  <c r="D208" i="77"/>
  <c r="E225" i="77"/>
  <c r="E238" i="77"/>
  <c r="G239" i="77"/>
  <c r="E241" i="77"/>
  <c r="G242" i="77"/>
  <c r="E244" i="77"/>
  <c r="G245" i="77"/>
  <c r="G188" i="77"/>
  <c r="G115" i="77"/>
  <c r="G126" i="77"/>
  <c r="E211" i="77"/>
  <c r="E208" i="77" s="1"/>
  <c r="G212" i="77"/>
  <c r="E204" i="77"/>
  <c r="G205" i="77"/>
  <c r="E199" i="77"/>
  <c r="G200" i="77"/>
  <c r="E197" i="77"/>
  <c r="G198" i="77"/>
  <c r="G66" i="77"/>
  <c r="G79" i="77"/>
  <c r="G120" i="77"/>
  <c r="G139" i="77"/>
  <c r="G151" i="77"/>
  <c r="G161" i="77"/>
  <c r="G166" i="77"/>
  <c r="G177" i="77"/>
  <c r="E202" i="77"/>
  <c r="G203" i="77"/>
  <c r="G69" i="77"/>
  <c r="E77" i="77"/>
  <c r="G78" i="77"/>
  <c r="G83" i="77"/>
  <c r="G91" i="77"/>
  <c r="G94" i="77"/>
  <c r="G97" i="77"/>
  <c r="G100" i="77"/>
  <c r="D222" i="77"/>
  <c r="D216" i="77" s="1"/>
  <c r="D16" i="77" s="1"/>
  <c r="E133" i="77"/>
  <c r="E79" i="77"/>
  <c r="D196" i="77"/>
  <c r="E233" i="77"/>
  <c r="E228" i="77"/>
  <c r="D193" i="77"/>
  <c r="E193" i="77"/>
  <c r="E191" i="77"/>
  <c r="D188" i="77"/>
  <c r="E188" i="77"/>
  <c r="D186" i="77"/>
  <c r="E186" i="77"/>
  <c r="D184" i="77"/>
  <c r="E184" i="77"/>
  <c r="D180" i="77"/>
  <c r="E180" i="77"/>
  <c r="D177" i="77"/>
  <c r="E177" i="77"/>
  <c r="D172" i="77"/>
  <c r="E172" i="77"/>
  <c r="D166" i="77"/>
  <c r="E166" i="77"/>
  <c r="D164" i="77"/>
  <c r="E164" i="77"/>
  <c r="E159" i="77"/>
  <c r="E155" i="77"/>
  <c r="E151" i="77"/>
  <c r="D144" i="77"/>
  <c r="E139" i="77"/>
  <c r="E126" i="77"/>
  <c r="D124" i="77"/>
  <c r="E124" i="77"/>
  <c r="E120" i="77"/>
  <c r="D115" i="77"/>
  <c r="E115" i="77"/>
  <c r="D110" i="77"/>
  <c r="D106" i="77"/>
  <c r="D100" i="77"/>
  <c r="E100" i="77"/>
  <c r="D97" i="77"/>
  <c r="E97" i="77"/>
  <c r="D94" i="77"/>
  <c r="E94" i="77"/>
  <c r="E91" i="77"/>
  <c r="D83" i="77"/>
  <c r="E83" i="77"/>
  <c r="D77" i="77"/>
  <c r="D65" i="77" s="1"/>
  <c r="E69" i="77"/>
  <c r="E66" i="77"/>
  <c r="E31" i="77"/>
  <c r="G31" i="77" s="1"/>
  <c r="I31" i="77" s="1"/>
  <c r="E32" i="77"/>
  <c r="G32" i="77" s="1"/>
  <c r="I32" i="77" s="1"/>
  <c r="I29" i="77" s="1"/>
  <c r="E30" i="77"/>
  <c r="G30" i="77" s="1"/>
  <c r="I30" i="77" s="1"/>
  <c r="E35" i="77"/>
  <c r="E39" i="77"/>
  <c r="G39" i="77" s="1"/>
  <c r="I39" i="77" s="1"/>
  <c r="I37" i="77" s="1"/>
  <c r="E38" i="77"/>
  <c r="G38" i="77" s="1"/>
  <c r="I38" i="77" s="1"/>
  <c r="G46" i="77"/>
  <c r="I46" i="77" s="1"/>
  <c r="G47" i="77"/>
  <c r="I47" i="77" s="1"/>
  <c r="G48" i="77"/>
  <c r="I48" i="77" s="1"/>
  <c r="G45" i="77"/>
  <c r="I45" i="77" s="1"/>
  <c r="E51" i="77"/>
  <c r="E56" i="77"/>
  <c r="D58" i="77"/>
  <c r="D57" i="77" s="1"/>
  <c r="D14" i="77" s="1"/>
  <c r="E59" i="77"/>
  <c r="D55" i="77"/>
  <c r="D53" i="77" s="1"/>
  <c r="D13" i="77" s="1"/>
  <c r="D50" i="77"/>
  <c r="D44" i="77"/>
  <c r="D41" i="77"/>
  <c r="D37" i="77"/>
  <c r="D34" i="77"/>
  <c r="D29" i="77"/>
  <c r="D17" i="77"/>
  <c r="E17" i="77"/>
  <c r="I44" i="77" l="1"/>
  <c r="I66" i="77"/>
  <c r="G202" i="77"/>
  <c r="I203" i="77"/>
  <c r="I202" i="77" s="1"/>
  <c r="G241" i="77"/>
  <c r="I242" i="77"/>
  <c r="I241" i="77" s="1"/>
  <c r="G204" i="77"/>
  <c r="I205" i="77"/>
  <c r="I204" i="77" s="1"/>
  <c r="G244" i="77"/>
  <c r="I245" i="77"/>
  <c r="I244" i="77" s="1"/>
  <c r="G199" i="77"/>
  <c r="G196" i="77" s="1"/>
  <c r="I200" i="77"/>
  <c r="I199" i="77" s="1"/>
  <c r="G159" i="77"/>
  <c r="I161" i="77"/>
  <c r="G223" i="77"/>
  <c r="I224" i="77"/>
  <c r="I223" i="77" s="1"/>
  <c r="G77" i="77"/>
  <c r="I78" i="77"/>
  <c r="I77" i="77" s="1"/>
  <c r="I65" i="77" s="1"/>
  <c r="G197" i="77"/>
  <c r="I198" i="77"/>
  <c r="I197" i="77" s="1"/>
  <c r="G219" i="77"/>
  <c r="G218" i="77" s="1"/>
  <c r="I220" i="77"/>
  <c r="I219" i="77" s="1"/>
  <c r="I218" i="77" s="1"/>
  <c r="G238" i="77"/>
  <c r="G222" i="77" s="1"/>
  <c r="G216" i="77" s="1"/>
  <c r="G16" i="77" s="1"/>
  <c r="I239" i="77"/>
  <c r="I238" i="77" s="1"/>
  <c r="G211" i="77"/>
  <c r="G208" i="77" s="1"/>
  <c r="I212" i="77"/>
  <c r="I211" i="77" s="1"/>
  <c r="I208" i="77" s="1"/>
  <c r="E196" i="77"/>
  <c r="G37" i="77"/>
  <c r="G65" i="77"/>
  <c r="E222" i="77"/>
  <c r="E216" i="77" s="1"/>
  <c r="E16" i="77" s="1"/>
  <c r="E50" i="77"/>
  <c r="G51" i="77"/>
  <c r="E34" i="77"/>
  <c r="G35" i="77"/>
  <c r="E58" i="77"/>
  <c r="G58" i="77" s="1"/>
  <c r="G59" i="77"/>
  <c r="I59" i="77" s="1"/>
  <c r="E55" i="77"/>
  <c r="E53" i="77" s="1"/>
  <c r="E13" i="77" s="1"/>
  <c r="G56" i="77"/>
  <c r="G44" i="77"/>
  <c r="E41" i="77"/>
  <c r="G42" i="77"/>
  <c r="G29" i="77"/>
  <c r="E37" i="77"/>
  <c r="E65" i="77"/>
  <c r="D82" i="77"/>
  <c r="D63" i="77" s="1"/>
  <c r="D61" i="77" s="1"/>
  <c r="E44" i="77"/>
  <c r="E29" i="77"/>
  <c r="D27" i="77"/>
  <c r="I159" i="77" l="1"/>
  <c r="J161" i="77"/>
  <c r="G50" i="77"/>
  <c r="I51" i="77"/>
  <c r="G41" i="77"/>
  <c r="I42" i="77"/>
  <c r="I41" i="77" s="1"/>
  <c r="I27" i="77" s="1"/>
  <c r="I25" i="77" s="1"/>
  <c r="I23" i="77" s="1"/>
  <c r="G55" i="77"/>
  <c r="G53" i="77" s="1"/>
  <c r="G13" i="77" s="1"/>
  <c r="I56" i="77"/>
  <c r="I13" i="77" s="1"/>
  <c r="I196" i="77"/>
  <c r="G57" i="77"/>
  <c r="G14" i="77" s="1"/>
  <c r="I58" i="77"/>
  <c r="I14" i="77" s="1"/>
  <c r="G34" i="77"/>
  <c r="G27" i="77" s="1"/>
  <c r="G12" i="77" s="1"/>
  <c r="I35" i="77"/>
  <c r="I222" i="77"/>
  <c r="I216" i="77" s="1"/>
  <c r="I16" i="77" s="1"/>
  <c r="E57" i="77"/>
  <c r="E14" i="77" s="1"/>
  <c r="E27" i="77"/>
  <c r="E25" i="77" s="1"/>
  <c r="E23" i="77" s="1"/>
  <c r="D15" i="77"/>
  <c r="D25" i="77"/>
  <c r="D23" i="77" s="1"/>
  <c r="D12" i="77"/>
  <c r="J94" i="77"/>
  <c r="K94" i="77"/>
  <c r="L94" i="77"/>
  <c r="M94" i="77"/>
  <c r="N94" i="77"/>
  <c r="O94" i="77"/>
  <c r="P94" i="77"/>
  <c r="C94" i="77"/>
  <c r="I12" i="77" l="1"/>
  <c r="E12" i="77"/>
  <c r="G25" i="77"/>
  <c r="G23" i="77" s="1"/>
  <c r="D18" i="77"/>
  <c r="D21" i="77" s="1"/>
  <c r="J113" i="77" l="1"/>
  <c r="J250" i="77" l="1"/>
  <c r="K250" i="77"/>
  <c r="L250" i="77"/>
  <c r="M250" i="77"/>
  <c r="N250" i="77"/>
  <c r="O250" i="77"/>
  <c r="P250" i="77"/>
  <c r="J202" i="77"/>
  <c r="K202" i="77"/>
  <c r="L202" i="77"/>
  <c r="M202" i="77"/>
  <c r="N202" i="77"/>
  <c r="O202" i="77"/>
  <c r="P202" i="77"/>
  <c r="J199" i="77"/>
  <c r="K199" i="77"/>
  <c r="L199" i="77"/>
  <c r="M199" i="77"/>
  <c r="N199" i="77"/>
  <c r="O199" i="77"/>
  <c r="P199" i="77"/>
  <c r="J193" i="77"/>
  <c r="K193" i="77"/>
  <c r="L193" i="77"/>
  <c r="M193" i="77"/>
  <c r="N193" i="77"/>
  <c r="O193" i="77"/>
  <c r="P193" i="77"/>
  <c r="J188" i="77"/>
  <c r="K188" i="77"/>
  <c r="L188" i="77"/>
  <c r="M188" i="77"/>
  <c r="N188" i="77"/>
  <c r="O188" i="77"/>
  <c r="P188" i="77"/>
  <c r="J180" i="77"/>
  <c r="K180" i="77"/>
  <c r="L180" i="77"/>
  <c r="M180" i="77"/>
  <c r="N180" i="77"/>
  <c r="O180" i="77"/>
  <c r="P180" i="77"/>
  <c r="J177" i="77"/>
  <c r="K177" i="77"/>
  <c r="L177" i="77"/>
  <c r="M177" i="77"/>
  <c r="N177" i="77"/>
  <c r="O177" i="77"/>
  <c r="P177" i="77"/>
  <c r="J166" i="77"/>
  <c r="K166" i="77"/>
  <c r="L166" i="77"/>
  <c r="M166" i="77"/>
  <c r="N166" i="77"/>
  <c r="O166" i="77"/>
  <c r="P166" i="77"/>
  <c r="J164" i="77"/>
  <c r="K164" i="77"/>
  <c r="L164" i="77"/>
  <c r="M164" i="77"/>
  <c r="N164" i="77"/>
  <c r="O164" i="77"/>
  <c r="P164" i="77"/>
  <c r="J159" i="77"/>
  <c r="K159" i="77"/>
  <c r="L159" i="77"/>
  <c r="M159" i="77"/>
  <c r="N159" i="77"/>
  <c r="O159" i="77"/>
  <c r="P159" i="77"/>
  <c r="J155" i="77"/>
  <c r="K155" i="77"/>
  <c r="L155" i="77"/>
  <c r="M155" i="77"/>
  <c r="N155" i="77"/>
  <c r="O155" i="77"/>
  <c r="P155" i="77"/>
  <c r="J151" i="77"/>
  <c r="K151" i="77"/>
  <c r="L151" i="77"/>
  <c r="M151" i="77"/>
  <c r="N151" i="77"/>
  <c r="O151" i="77"/>
  <c r="P151" i="77"/>
  <c r="J144" i="77"/>
  <c r="K144" i="77"/>
  <c r="L144" i="77"/>
  <c r="M144" i="77"/>
  <c r="N144" i="77"/>
  <c r="O144" i="77"/>
  <c r="P144" i="77"/>
  <c r="J139" i="77"/>
  <c r="K139" i="77"/>
  <c r="L139" i="77"/>
  <c r="M139" i="77"/>
  <c r="N139" i="77"/>
  <c r="O139" i="77"/>
  <c r="P139" i="77"/>
  <c r="J126" i="77"/>
  <c r="K126" i="77"/>
  <c r="L126" i="77"/>
  <c r="M126" i="77"/>
  <c r="N126" i="77"/>
  <c r="O126" i="77"/>
  <c r="P126" i="77"/>
  <c r="J124" i="77"/>
  <c r="K124" i="77"/>
  <c r="L124" i="77"/>
  <c r="M124" i="77"/>
  <c r="N124" i="77"/>
  <c r="O124" i="77"/>
  <c r="P124" i="77"/>
  <c r="J120" i="77"/>
  <c r="K120" i="77"/>
  <c r="L120" i="77"/>
  <c r="M120" i="77"/>
  <c r="N120" i="77"/>
  <c r="O120" i="77"/>
  <c r="P120" i="77"/>
  <c r="J115" i="77"/>
  <c r="K115" i="77"/>
  <c r="L115" i="77"/>
  <c r="M115" i="77"/>
  <c r="N115" i="77"/>
  <c r="O115" i="77"/>
  <c r="P115" i="77"/>
  <c r="J110" i="77"/>
  <c r="K110" i="77"/>
  <c r="L110" i="77"/>
  <c r="M110" i="77"/>
  <c r="N110" i="77"/>
  <c r="O110" i="77"/>
  <c r="P110" i="77"/>
  <c r="J106" i="77"/>
  <c r="K106" i="77"/>
  <c r="L106" i="77"/>
  <c r="M106" i="77"/>
  <c r="N106" i="77"/>
  <c r="O106" i="77"/>
  <c r="P106" i="77"/>
  <c r="J100" i="77"/>
  <c r="K100" i="77"/>
  <c r="L100" i="77"/>
  <c r="M100" i="77"/>
  <c r="N100" i="77"/>
  <c r="O100" i="77"/>
  <c r="P100" i="77"/>
  <c r="J97" i="77"/>
  <c r="K97" i="77"/>
  <c r="L97" i="77"/>
  <c r="M97" i="77"/>
  <c r="N97" i="77"/>
  <c r="O97" i="77"/>
  <c r="P97" i="77"/>
  <c r="J91" i="77"/>
  <c r="K91" i="77"/>
  <c r="L91" i="77"/>
  <c r="M91" i="77"/>
  <c r="N91" i="77"/>
  <c r="O91" i="77"/>
  <c r="P91" i="77"/>
  <c r="J83" i="77"/>
  <c r="K83" i="77"/>
  <c r="L83" i="77"/>
  <c r="M83" i="77"/>
  <c r="N83" i="77"/>
  <c r="O83" i="77"/>
  <c r="P83" i="77"/>
  <c r="J69" i="77"/>
  <c r="K69" i="77"/>
  <c r="L69" i="77"/>
  <c r="M69" i="77"/>
  <c r="N69" i="77"/>
  <c r="O69" i="77"/>
  <c r="P69" i="77"/>
  <c r="J66" i="77"/>
  <c r="K66" i="77"/>
  <c r="L66" i="77"/>
  <c r="M66" i="77"/>
  <c r="N66" i="77"/>
  <c r="O66" i="77"/>
  <c r="P66" i="77"/>
  <c r="J58" i="77"/>
  <c r="K58" i="77"/>
  <c r="L58" i="77"/>
  <c r="M58" i="77"/>
  <c r="N58" i="77"/>
  <c r="O58" i="77"/>
  <c r="P58" i="77"/>
  <c r="J13" i="77"/>
  <c r="K13" i="77"/>
  <c r="M13" i="77"/>
  <c r="N13" i="77"/>
  <c r="L13" i="77"/>
  <c r="O13" i="77"/>
  <c r="P13" i="77"/>
  <c r="O65" i="77" l="1"/>
  <c r="M65" i="77"/>
  <c r="K65" i="77"/>
  <c r="P65" i="77"/>
  <c r="N65" i="77"/>
  <c r="L65" i="77"/>
  <c r="J65" i="77"/>
  <c r="J253" i="77"/>
  <c r="J252" i="77" s="1"/>
  <c r="J17" i="77" s="1"/>
  <c r="K253" i="77"/>
  <c r="K252" i="77" s="1"/>
  <c r="K17" i="77" s="1"/>
  <c r="L253" i="77"/>
  <c r="L252" i="77" s="1"/>
  <c r="L17" i="77" s="1"/>
  <c r="M253" i="77"/>
  <c r="M252" i="77" s="1"/>
  <c r="M17" i="77" s="1"/>
  <c r="N253" i="77"/>
  <c r="N252" i="77" s="1"/>
  <c r="N17" i="77" s="1"/>
  <c r="O253" i="77"/>
  <c r="O252" i="77" s="1"/>
  <c r="O17" i="77" s="1"/>
  <c r="P253" i="77"/>
  <c r="P252" i="77" s="1"/>
  <c r="P17" i="77" s="1"/>
  <c r="J219" i="77"/>
  <c r="J218" i="77" s="1"/>
  <c r="J223" i="77"/>
  <c r="J225" i="77"/>
  <c r="J228" i="77"/>
  <c r="J233" i="77"/>
  <c r="J238" i="77"/>
  <c r="J241" i="77"/>
  <c r="J244" i="77"/>
  <c r="J247" i="77"/>
  <c r="J249" i="77"/>
  <c r="K219" i="77"/>
  <c r="K218" i="77" s="1"/>
  <c r="K223" i="77"/>
  <c r="K225" i="77"/>
  <c r="K228" i="77"/>
  <c r="K233" i="77"/>
  <c r="K238" i="77"/>
  <c r="K241" i="77"/>
  <c r="K244" i="77"/>
  <c r="K247" i="77"/>
  <c r="K249" i="77"/>
  <c r="L219" i="77"/>
  <c r="L218" i="77" s="1"/>
  <c r="L223" i="77"/>
  <c r="L225" i="77"/>
  <c r="L228" i="77"/>
  <c r="L233" i="77"/>
  <c r="L238" i="77"/>
  <c r="L241" i="77"/>
  <c r="L244" i="77"/>
  <c r="L247" i="77"/>
  <c r="L249" i="77"/>
  <c r="M219" i="77"/>
  <c r="M218" i="77" s="1"/>
  <c r="M223" i="77"/>
  <c r="M225" i="77"/>
  <c r="M228" i="77"/>
  <c r="M233" i="77"/>
  <c r="M238" i="77"/>
  <c r="M241" i="77"/>
  <c r="M244" i="77"/>
  <c r="M247" i="77"/>
  <c r="M249" i="77"/>
  <c r="N219" i="77"/>
  <c r="N218" i="77" s="1"/>
  <c r="N223" i="77"/>
  <c r="N225" i="77"/>
  <c r="N228" i="77"/>
  <c r="N233" i="77"/>
  <c r="N238" i="77"/>
  <c r="N241" i="77"/>
  <c r="N244" i="77"/>
  <c r="N247" i="77"/>
  <c r="N249" i="77"/>
  <c r="O219" i="77"/>
  <c r="O218" i="77" s="1"/>
  <c r="O223" i="77"/>
  <c r="O225" i="77"/>
  <c r="O228" i="77"/>
  <c r="O233" i="77"/>
  <c r="O238" i="77"/>
  <c r="O241" i="77"/>
  <c r="O244" i="77"/>
  <c r="O247" i="77"/>
  <c r="O249" i="77"/>
  <c r="P219" i="77"/>
  <c r="P218" i="77" s="1"/>
  <c r="P223" i="77"/>
  <c r="P225" i="77"/>
  <c r="P233" i="77"/>
  <c r="P238" i="77"/>
  <c r="P241" i="77"/>
  <c r="P244" i="77"/>
  <c r="P247" i="77"/>
  <c r="P249" i="77"/>
  <c r="J172" i="77"/>
  <c r="J184" i="77"/>
  <c r="J186" i="77"/>
  <c r="J191" i="77"/>
  <c r="J204" i="77"/>
  <c r="J197" i="77"/>
  <c r="J211" i="77"/>
  <c r="J213" i="77"/>
  <c r="J206" i="77"/>
  <c r="K172" i="77"/>
  <c r="K184" i="77"/>
  <c r="K186" i="77"/>
  <c r="K191" i="77"/>
  <c r="K204" i="77"/>
  <c r="K197" i="77"/>
  <c r="K211" i="77"/>
  <c r="K213" i="77"/>
  <c r="K206" i="77"/>
  <c r="L172" i="77"/>
  <c r="L184" i="77"/>
  <c r="L186" i="77"/>
  <c r="L191" i="77"/>
  <c r="L204" i="77"/>
  <c r="L197" i="77"/>
  <c r="L211" i="77"/>
  <c r="L213" i="77"/>
  <c r="L206" i="77"/>
  <c r="M172" i="77"/>
  <c r="M184" i="77"/>
  <c r="M186" i="77"/>
  <c r="M191" i="77"/>
  <c r="M204" i="77"/>
  <c r="M197" i="77"/>
  <c r="M211" i="77"/>
  <c r="M213" i="77"/>
  <c r="M206" i="77"/>
  <c r="N172" i="77"/>
  <c r="N184" i="77"/>
  <c r="N186" i="77"/>
  <c r="N191" i="77"/>
  <c r="N204" i="77"/>
  <c r="N197" i="77"/>
  <c r="N211" i="77"/>
  <c r="N213" i="77"/>
  <c r="N206" i="77"/>
  <c r="O172" i="77"/>
  <c r="O184" i="77"/>
  <c r="O186" i="77"/>
  <c r="O191" i="77"/>
  <c r="O204" i="77"/>
  <c r="O197" i="77"/>
  <c r="O211" i="77"/>
  <c r="O213" i="77"/>
  <c r="O206" i="77"/>
  <c r="P172" i="77"/>
  <c r="P184" i="77"/>
  <c r="P186" i="77"/>
  <c r="P191" i="77"/>
  <c r="P204" i="77"/>
  <c r="P197" i="77"/>
  <c r="P211" i="77"/>
  <c r="P213" i="77"/>
  <c r="P206" i="77"/>
  <c r="J14" i="77"/>
  <c r="K14" i="77"/>
  <c r="L14" i="77"/>
  <c r="M14" i="77"/>
  <c r="N14" i="77"/>
  <c r="O14" i="77"/>
  <c r="P14" i="77"/>
  <c r="C34" i="77"/>
  <c r="C66" i="77"/>
  <c r="C223" i="77"/>
  <c r="C253" i="77"/>
  <c r="C252" i="77" s="1"/>
  <c r="C17" i="77" s="1"/>
  <c r="C58" i="77"/>
  <c r="C57" i="77" s="1"/>
  <c r="C14" i="77" s="1"/>
  <c r="C44" i="77"/>
  <c r="C250" i="77"/>
  <c r="C249" i="77" s="1"/>
  <c r="C213" i="77"/>
  <c r="C211" i="77"/>
  <c r="C206" i="77"/>
  <c r="C197" i="77"/>
  <c r="C193" i="77"/>
  <c r="C191" i="77"/>
  <c r="C79" i="77"/>
  <c r="C77" i="77"/>
  <c r="C247" i="77"/>
  <c r="C241" i="77"/>
  <c r="C219" i="77"/>
  <c r="C218" i="77" s="1"/>
  <c r="C204" i="77"/>
  <c r="C186" i="77"/>
  <c r="C184" i="77"/>
  <c r="C172" i="77"/>
  <c r="C164" i="77"/>
  <c r="C133" i="77"/>
  <c r="C120" i="77"/>
  <c r="C100" i="77"/>
  <c r="C97" i="77"/>
  <c r="C69" i="77"/>
  <c r="C50" i="77"/>
  <c r="C41" i="77"/>
  <c r="C37" i="77"/>
  <c r="C124" i="77"/>
  <c r="C55" i="77"/>
  <c r="C53" i="77" s="1"/>
  <c r="C13" i="77" s="1"/>
  <c r="C244" i="77"/>
  <c r="C238" i="77"/>
  <c r="C233" i="77"/>
  <c r="C139" i="77"/>
  <c r="C83" i="77"/>
  <c r="C199" i="77"/>
  <c r="C188" i="77"/>
  <c r="C177" i="77"/>
  <c r="C115" i="77"/>
  <c r="C91" i="77"/>
  <c r="C107" i="77"/>
  <c r="E107" i="77" s="1"/>
  <c r="G107" i="77" s="1"/>
  <c r="I107" i="77" s="1"/>
  <c r="C109" i="77"/>
  <c r="C112" i="77"/>
  <c r="E112" i="77" s="1"/>
  <c r="C126" i="77"/>
  <c r="C149" i="77"/>
  <c r="C151" i="77"/>
  <c r="C155" i="77"/>
  <c r="C159" i="77"/>
  <c r="C166" i="77"/>
  <c r="C180" i="77"/>
  <c r="C202" i="77"/>
  <c r="C225" i="77"/>
  <c r="C228" i="77"/>
  <c r="E232" i="88"/>
  <c r="E231" i="88"/>
  <c r="M231" i="88"/>
  <c r="M230" i="88"/>
  <c r="L231" i="88"/>
  <c r="K231" i="88"/>
  <c r="K230" i="88"/>
  <c r="J231" i="88"/>
  <c r="J230" i="88"/>
  <c r="I231" i="88"/>
  <c r="I230" i="88" s="1"/>
  <c r="H231" i="88"/>
  <c r="H230" i="88"/>
  <c r="G231" i="88"/>
  <c r="G230" i="88"/>
  <c r="F231" i="88"/>
  <c r="F230" i="88"/>
  <c r="E228" i="88"/>
  <c r="E227" i="88" s="1"/>
  <c r="D228" i="88"/>
  <c r="D227" i="88"/>
  <c r="M227" i="88"/>
  <c r="L227" i="88"/>
  <c r="K227" i="88"/>
  <c r="J227" i="88"/>
  <c r="I227" i="88"/>
  <c r="H227" i="88"/>
  <c r="G227" i="88"/>
  <c r="F227" i="88"/>
  <c r="E226" i="88"/>
  <c r="E225" i="88"/>
  <c r="M224" i="88"/>
  <c r="L224" i="88"/>
  <c r="K224" i="88"/>
  <c r="J224" i="88"/>
  <c r="I224" i="88"/>
  <c r="H224" i="88"/>
  <c r="G224" i="88"/>
  <c r="F224" i="88"/>
  <c r="E222" i="88"/>
  <c r="E221" i="88" s="1"/>
  <c r="D222" i="88"/>
  <c r="D221" i="88"/>
  <c r="M221" i="88"/>
  <c r="L221" i="88"/>
  <c r="K221" i="88"/>
  <c r="J221" i="88"/>
  <c r="I221" i="88"/>
  <c r="H221" i="88"/>
  <c r="G221" i="88"/>
  <c r="F221" i="88"/>
  <c r="E220" i="88"/>
  <c r="D220" i="88"/>
  <c r="E219" i="88"/>
  <c r="D219" i="88" s="1"/>
  <c r="D218" i="88" s="1"/>
  <c r="M218" i="88"/>
  <c r="L218" i="88"/>
  <c r="K218" i="88"/>
  <c r="J218" i="88"/>
  <c r="I218" i="88"/>
  <c r="I202" i="88" s="1"/>
  <c r="I200" i="88" s="1"/>
  <c r="I14" i="88" s="1"/>
  <c r="H218" i="88"/>
  <c r="G218" i="88"/>
  <c r="F218" i="88"/>
  <c r="E217" i="88"/>
  <c r="D217" i="88"/>
  <c r="E216" i="88"/>
  <c r="D216" i="88"/>
  <c r="E215" i="88"/>
  <c r="D215" i="88"/>
  <c r="D214" i="88"/>
  <c r="D213" i="88" s="1"/>
  <c r="M213" i="88"/>
  <c r="L213" i="88"/>
  <c r="L202" i="88" s="1"/>
  <c r="L200" i="88" s="1"/>
  <c r="L14" i="88" s="1"/>
  <c r="K213" i="88"/>
  <c r="J213" i="88"/>
  <c r="I213" i="88"/>
  <c r="H213" i="88"/>
  <c r="G213" i="88"/>
  <c r="F213" i="88"/>
  <c r="E212" i="88"/>
  <c r="D212" i="88"/>
  <c r="E211" i="88"/>
  <c r="D211" i="88"/>
  <c r="E210" i="88"/>
  <c r="D210" i="88"/>
  <c r="E209" i="88"/>
  <c r="M208" i="88"/>
  <c r="L208" i="88"/>
  <c r="K208" i="88"/>
  <c r="J208" i="88"/>
  <c r="I208" i="88"/>
  <c r="H208" i="88"/>
  <c r="G208" i="88"/>
  <c r="F208" i="88"/>
  <c r="E207" i="88"/>
  <c r="D207" i="88"/>
  <c r="E206" i="88"/>
  <c r="E205" i="88" s="1"/>
  <c r="D206" i="88"/>
  <c r="D205" i="88" s="1"/>
  <c r="M205" i="88"/>
  <c r="L205" i="88"/>
  <c r="K205" i="88"/>
  <c r="J205" i="88"/>
  <c r="I205" i="88"/>
  <c r="H205" i="88"/>
  <c r="G205" i="88"/>
  <c r="F205" i="88"/>
  <c r="E204" i="88"/>
  <c r="E203" i="88" s="1"/>
  <c r="D204" i="88"/>
  <c r="D203" i="88"/>
  <c r="M203" i="88"/>
  <c r="M202" i="88" s="1"/>
  <c r="M200" i="88" s="1"/>
  <c r="M14" i="88" s="1"/>
  <c r="L203" i="88"/>
  <c r="K203" i="88"/>
  <c r="J203" i="88"/>
  <c r="I203" i="88"/>
  <c r="H203" i="88"/>
  <c r="G203" i="88"/>
  <c r="F203" i="88"/>
  <c r="E198" i="88"/>
  <c r="D198" i="88"/>
  <c r="D197" i="88"/>
  <c r="D194" i="88" s="1"/>
  <c r="F197" i="88"/>
  <c r="F194" i="88" s="1"/>
  <c r="E197" i="88"/>
  <c r="E196" i="88"/>
  <c r="D196" i="88"/>
  <c r="D195" i="88"/>
  <c r="M195" i="88"/>
  <c r="M194" i="88"/>
  <c r="L195" i="88"/>
  <c r="L194" i="88"/>
  <c r="K195" i="88"/>
  <c r="K194" i="88"/>
  <c r="J195" i="88"/>
  <c r="J194" i="88"/>
  <c r="I195" i="88"/>
  <c r="I194" i="88" s="1"/>
  <c r="H195" i="88"/>
  <c r="H194" i="88"/>
  <c r="G195" i="88"/>
  <c r="G194" i="88"/>
  <c r="F195" i="88"/>
  <c r="E192" i="88"/>
  <c r="E191" i="88" s="1"/>
  <c r="D192" i="88"/>
  <c r="D191" i="88"/>
  <c r="M191" i="88"/>
  <c r="L191" i="88"/>
  <c r="K191" i="88"/>
  <c r="J191" i="88"/>
  <c r="I191" i="88"/>
  <c r="H191" i="88"/>
  <c r="G191" i="88"/>
  <c r="F191" i="88"/>
  <c r="E190" i="88"/>
  <c r="E189" i="88" s="1"/>
  <c r="D190" i="88"/>
  <c r="D189" i="88"/>
  <c r="M189" i="88"/>
  <c r="L189" i="88"/>
  <c r="K189" i="88"/>
  <c r="J189" i="88"/>
  <c r="I189" i="88"/>
  <c r="H189" i="88"/>
  <c r="G189" i="88"/>
  <c r="F189" i="88"/>
  <c r="E188" i="88"/>
  <c r="D188" i="88"/>
  <c r="E187" i="88"/>
  <c r="D187" i="88"/>
  <c r="D186" i="88" s="1"/>
  <c r="D185" i="88" s="1"/>
  <c r="M186" i="88"/>
  <c r="M185" i="88" s="1"/>
  <c r="L186" i="88"/>
  <c r="K186" i="88"/>
  <c r="J186" i="88"/>
  <c r="I186" i="88"/>
  <c r="H186" i="88"/>
  <c r="G186" i="88"/>
  <c r="F186" i="88"/>
  <c r="E183" i="88"/>
  <c r="D183" i="88"/>
  <c r="D182" i="88"/>
  <c r="M182" i="88"/>
  <c r="L182" i="88"/>
  <c r="K182" i="88"/>
  <c r="J182" i="88"/>
  <c r="I182" i="88"/>
  <c r="H182" i="88"/>
  <c r="G182" i="88"/>
  <c r="F182" i="88"/>
  <c r="E181" i="88"/>
  <c r="D181" i="88"/>
  <c r="E180" i="88"/>
  <c r="D180" i="88"/>
  <c r="D179" i="88" s="1"/>
  <c r="M179" i="88"/>
  <c r="L179" i="88"/>
  <c r="K179" i="88"/>
  <c r="J179" i="88"/>
  <c r="I179" i="88"/>
  <c r="H179" i="88"/>
  <c r="G179" i="88"/>
  <c r="F179" i="88"/>
  <c r="E178" i="88"/>
  <c r="D178" i="88" s="1"/>
  <c r="D177" i="88" s="1"/>
  <c r="E177" i="88"/>
  <c r="M177" i="88"/>
  <c r="L177" i="88"/>
  <c r="K177" i="88"/>
  <c r="J177" i="88"/>
  <c r="I177" i="88"/>
  <c r="H177" i="88"/>
  <c r="G177" i="88"/>
  <c r="F177" i="88"/>
  <c r="E176" i="88"/>
  <c r="E175" i="88"/>
  <c r="M175" i="88"/>
  <c r="L175" i="88"/>
  <c r="K175" i="88"/>
  <c r="J175" i="88"/>
  <c r="I175" i="88"/>
  <c r="H175" i="88"/>
  <c r="G175" i="88"/>
  <c r="F175" i="88"/>
  <c r="E174" i="88"/>
  <c r="E173" i="88"/>
  <c r="D173" i="88"/>
  <c r="E172" i="88"/>
  <c r="M171" i="88"/>
  <c r="L171" i="88"/>
  <c r="K171" i="88"/>
  <c r="J171" i="88"/>
  <c r="I171" i="88"/>
  <c r="H171" i="88"/>
  <c r="G171" i="88"/>
  <c r="F171" i="88"/>
  <c r="E170" i="88"/>
  <c r="D170" i="88"/>
  <c r="E169" i="88"/>
  <c r="E168" i="88" s="1"/>
  <c r="D169" i="88"/>
  <c r="M168" i="88"/>
  <c r="L168" i="88"/>
  <c r="K168" i="88"/>
  <c r="J168" i="88"/>
  <c r="I168" i="88"/>
  <c r="H168" i="88"/>
  <c r="G168" i="88"/>
  <c r="F168" i="88"/>
  <c r="E167" i="88"/>
  <c r="D167" i="88"/>
  <c r="D166" i="88"/>
  <c r="M166" i="88"/>
  <c r="L166" i="88"/>
  <c r="K166" i="88"/>
  <c r="J166" i="88"/>
  <c r="I166" i="88"/>
  <c r="H166" i="88"/>
  <c r="G166" i="88"/>
  <c r="F166" i="88"/>
  <c r="E165" i="88"/>
  <c r="D165" i="88" s="1"/>
  <c r="E164" i="88"/>
  <c r="D164" i="88"/>
  <c r="E162" i="88"/>
  <c r="D162" i="88"/>
  <c r="F161" i="88"/>
  <c r="E161" i="88"/>
  <c r="D161" i="88"/>
  <c r="M160" i="88"/>
  <c r="L160" i="88"/>
  <c r="K160" i="88"/>
  <c r="J160" i="88"/>
  <c r="I160" i="88"/>
  <c r="H160" i="88"/>
  <c r="G160" i="88"/>
  <c r="E158" i="88"/>
  <c r="D158" i="88"/>
  <c r="M158" i="88"/>
  <c r="L158" i="88"/>
  <c r="K158" i="88"/>
  <c r="J158" i="88"/>
  <c r="I158" i="88"/>
  <c r="H158" i="88"/>
  <c r="G158" i="88"/>
  <c r="F158" i="88"/>
  <c r="E157" i="88"/>
  <c r="D157" i="88"/>
  <c r="E156" i="88"/>
  <c r="D156" i="88"/>
  <c r="E155" i="88"/>
  <c r="D155" i="88"/>
  <c r="E154" i="88"/>
  <c r="E153" i="88" s="1"/>
  <c r="M153" i="88"/>
  <c r="L153" i="88"/>
  <c r="K153" i="88"/>
  <c r="J153" i="88"/>
  <c r="I153" i="88"/>
  <c r="H153" i="88"/>
  <c r="G153" i="88"/>
  <c r="F153" i="88"/>
  <c r="E152" i="88"/>
  <c r="D152" i="88"/>
  <c r="E151" i="88"/>
  <c r="D151" i="88"/>
  <c r="F150" i="88"/>
  <c r="M149" i="88"/>
  <c r="L149" i="88"/>
  <c r="K149" i="88"/>
  <c r="J149" i="88"/>
  <c r="I149" i="88"/>
  <c r="H149" i="88"/>
  <c r="G149" i="88"/>
  <c r="E148" i="88"/>
  <c r="D148" i="88"/>
  <c r="E147" i="88"/>
  <c r="D147" i="88"/>
  <c r="E146" i="88"/>
  <c r="D146" i="88"/>
  <c r="D145" i="88" s="1"/>
  <c r="M145" i="88"/>
  <c r="L145" i="88"/>
  <c r="K145" i="88"/>
  <c r="J145" i="88"/>
  <c r="I145" i="88"/>
  <c r="H145" i="88"/>
  <c r="G145" i="88"/>
  <c r="F145" i="88"/>
  <c r="E144" i="88"/>
  <c r="D144" i="88"/>
  <c r="E143" i="88"/>
  <c r="D143" i="88"/>
  <c r="E142" i="88"/>
  <c r="D142" i="88"/>
  <c r="E141" i="88"/>
  <c r="D141" i="88"/>
  <c r="E140" i="88"/>
  <c r="D140" i="88"/>
  <c r="E139" i="88"/>
  <c r="D139" i="88" s="1"/>
  <c r="M138" i="88"/>
  <c r="L138" i="88"/>
  <c r="K138" i="88"/>
  <c r="J138" i="88"/>
  <c r="I138" i="88"/>
  <c r="H138" i="88"/>
  <c r="G138" i="88"/>
  <c r="F138" i="88"/>
  <c r="E137" i="88"/>
  <c r="D137" i="88"/>
  <c r="E136" i="88"/>
  <c r="D136" i="88"/>
  <c r="E135" i="88"/>
  <c r="D135" i="88"/>
  <c r="E134" i="88"/>
  <c r="D134" i="88"/>
  <c r="D133" i="88" s="1"/>
  <c r="M133" i="88"/>
  <c r="L133" i="88"/>
  <c r="K133" i="88"/>
  <c r="J133" i="88"/>
  <c r="I133" i="88"/>
  <c r="H133" i="88"/>
  <c r="G133" i="88"/>
  <c r="F133" i="88"/>
  <c r="E132" i="88"/>
  <c r="D132" i="88"/>
  <c r="E131" i="88"/>
  <c r="D131" i="88"/>
  <c r="E130" i="88"/>
  <c r="D130" i="88"/>
  <c r="E129" i="88"/>
  <c r="M128" i="88"/>
  <c r="L128" i="88"/>
  <c r="K128" i="88"/>
  <c r="J128" i="88"/>
  <c r="I128" i="88"/>
  <c r="H128" i="88"/>
  <c r="G128" i="88"/>
  <c r="F128" i="88"/>
  <c r="E127" i="88"/>
  <c r="D127" i="88"/>
  <c r="E126" i="88"/>
  <c r="D126" i="88"/>
  <c r="E125" i="88"/>
  <c r="D125" i="88"/>
  <c r="E124" i="88"/>
  <c r="D124" i="88"/>
  <c r="E123" i="88"/>
  <c r="D123" i="88"/>
  <c r="E122" i="88"/>
  <c r="D122" i="88"/>
  <c r="E121" i="88"/>
  <c r="M120" i="88"/>
  <c r="L120" i="88"/>
  <c r="K120" i="88"/>
  <c r="J120" i="88"/>
  <c r="I120" i="88"/>
  <c r="H120" i="88"/>
  <c r="G120" i="88"/>
  <c r="F120" i="88"/>
  <c r="E119" i="88"/>
  <c r="D119" i="88"/>
  <c r="D118" i="88"/>
  <c r="M118" i="88"/>
  <c r="L118" i="88"/>
  <c r="K118" i="88"/>
  <c r="J118" i="88"/>
  <c r="I118" i="88"/>
  <c r="H118" i="88"/>
  <c r="G118" i="88"/>
  <c r="F118" i="88"/>
  <c r="E116" i="88"/>
  <c r="D116" i="88"/>
  <c r="E115" i="88"/>
  <c r="D115" i="88" s="1"/>
  <c r="D114" i="88" s="1"/>
  <c r="M114" i="88"/>
  <c r="L114" i="88"/>
  <c r="K114" i="88"/>
  <c r="J114" i="88"/>
  <c r="I114" i="88"/>
  <c r="H114" i="88"/>
  <c r="G114" i="88"/>
  <c r="F114" i="88"/>
  <c r="E113" i="88"/>
  <c r="D113" i="88"/>
  <c r="E110" i="88"/>
  <c r="E109" i="88" s="1"/>
  <c r="D110" i="88"/>
  <c r="D109" i="88" s="1"/>
  <c r="M109" i="88"/>
  <c r="L109" i="88"/>
  <c r="K109" i="88"/>
  <c r="J109" i="88"/>
  <c r="I109" i="88"/>
  <c r="H109" i="88"/>
  <c r="G109" i="88"/>
  <c r="F109" i="88"/>
  <c r="E108" i="88"/>
  <c r="D108" i="88"/>
  <c r="E107" i="88"/>
  <c r="D107" i="88"/>
  <c r="E106" i="88"/>
  <c r="D106" i="88"/>
  <c r="E105" i="88"/>
  <c r="E104" i="88" s="1"/>
  <c r="M104" i="88"/>
  <c r="L104" i="88"/>
  <c r="K104" i="88"/>
  <c r="J104" i="88"/>
  <c r="I104" i="88"/>
  <c r="H104" i="88"/>
  <c r="G104" i="88"/>
  <c r="F104" i="88"/>
  <c r="E103" i="88"/>
  <c r="D103" i="88"/>
  <c r="F102" i="88"/>
  <c r="E102" i="88"/>
  <c r="D102" i="88"/>
  <c r="E101" i="88"/>
  <c r="D101" i="88" s="1"/>
  <c r="E100" i="88"/>
  <c r="D100" i="88"/>
  <c r="E99" i="88"/>
  <c r="M98" i="88"/>
  <c r="L98" i="88"/>
  <c r="K98" i="88"/>
  <c r="J98" i="88"/>
  <c r="I98" i="88"/>
  <c r="H98" i="88"/>
  <c r="G98" i="88"/>
  <c r="E97" i="88"/>
  <c r="D97" i="88" s="1"/>
  <c r="D92" i="88" s="1"/>
  <c r="E96" i="88"/>
  <c r="D96" i="88"/>
  <c r="E95" i="88"/>
  <c r="D95" i="88"/>
  <c r="E94" i="88"/>
  <c r="D94" i="88"/>
  <c r="E93" i="88"/>
  <c r="M92" i="88"/>
  <c r="L92" i="88"/>
  <c r="K92" i="88"/>
  <c r="J92" i="88"/>
  <c r="I92" i="88"/>
  <c r="H92" i="88"/>
  <c r="G92" i="88"/>
  <c r="F92" i="88"/>
  <c r="E91" i="88"/>
  <c r="D91" i="88"/>
  <c r="E90" i="88"/>
  <c r="D90" i="88"/>
  <c r="D89" i="88" s="1"/>
  <c r="M89" i="88"/>
  <c r="L89" i="88"/>
  <c r="K89" i="88"/>
  <c r="J89" i="88"/>
  <c r="I89" i="88"/>
  <c r="H89" i="88"/>
  <c r="G89" i="88"/>
  <c r="F89" i="88"/>
  <c r="E88" i="88"/>
  <c r="E87" i="88"/>
  <c r="M87" i="88"/>
  <c r="L87" i="88"/>
  <c r="K87" i="88"/>
  <c r="J87" i="88"/>
  <c r="J76" i="88" s="1"/>
  <c r="I87" i="88"/>
  <c r="H87" i="88"/>
  <c r="G87" i="88"/>
  <c r="F87" i="88"/>
  <c r="F86" i="88"/>
  <c r="F85" i="88"/>
  <c r="M85" i="88"/>
  <c r="L85" i="88"/>
  <c r="K85" i="88"/>
  <c r="J85" i="88"/>
  <c r="I85" i="88"/>
  <c r="H85" i="88"/>
  <c r="G85" i="88"/>
  <c r="E84" i="88"/>
  <c r="D84" i="88" s="1"/>
  <c r="E83" i="88"/>
  <c r="D83" i="88"/>
  <c r="E82" i="88"/>
  <c r="D82" i="88"/>
  <c r="E81" i="88"/>
  <c r="D81" i="88"/>
  <c r="E80" i="88"/>
  <c r="D80" i="88"/>
  <c r="E79" i="88"/>
  <c r="D79" i="88"/>
  <c r="E78" i="88"/>
  <c r="M77" i="88"/>
  <c r="L77" i="88"/>
  <c r="K77" i="88"/>
  <c r="K76" i="88" s="1"/>
  <c r="J77" i="88"/>
  <c r="I77" i="88"/>
  <c r="H77" i="88"/>
  <c r="G77" i="88"/>
  <c r="G76" i="88" s="1"/>
  <c r="F77" i="88"/>
  <c r="E74" i="88"/>
  <c r="E73" i="88" s="1"/>
  <c r="D74" i="88"/>
  <c r="D73" i="88"/>
  <c r="M73" i="88"/>
  <c r="L73" i="88"/>
  <c r="K73" i="88"/>
  <c r="J73" i="88"/>
  <c r="I73" i="88"/>
  <c r="H73" i="88"/>
  <c r="G73" i="88"/>
  <c r="F73" i="88"/>
  <c r="E72" i="88"/>
  <c r="D72" i="88"/>
  <c r="F71" i="88"/>
  <c r="E71" i="88" s="1"/>
  <c r="D71" i="88" s="1"/>
  <c r="D70" i="88" s="1"/>
  <c r="F70" i="88"/>
  <c r="F59" i="88" s="1"/>
  <c r="M70" i="88"/>
  <c r="L70" i="88"/>
  <c r="K70" i="88"/>
  <c r="J70" i="88"/>
  <c r="I70" i="88"/>
  <c r="H70" i="88"/>
  <c r="G70" i="88"/>
  <c r="E69" i="88"/>
  <c r="E68" i="88"/>
  <c r="D68" i="88"/>
  <c r="E67" i="88"/>
  <c r="E62" i="88" s="1"/>
  <c r="D67" i="88"/>
  <c r="E66" i="88"/>
  <c r="D66" i="88"/>
  <c r="E65" i="88"/>
  <c r="E64" i="88"/>
  <c r="D64" i="88"/>
  <c r="E63" i="88"/>
  <c r="D63" i="88"/>
  <c r="M62" i="88"/>
  <c r="M59" i="88" s="1"/>
  <c r="L62" i="88"/>
  <c r="K62" i="88"/>
  <c r="J62" i="88"/>
  <c r="I62" i="88"/>
  <c r="H62" i="88"/>
  <c r="G62" i="88"/>
  <c r="F62" i="88"/>
  <c r="K61" i="88"/>
  <c r="K60" i="88"/>
  <c r="F60" i="88"/>
  <c r="M60" i="88"/>
  <c r="L60" i="88"/>
  <c r="L59" i="88" s="1"/>
  <c r="J60" i="88"/>
  <c r="I60" i="88"/>
  <c r="H60" i="88"/>
  <c r="H59" i="88" s="1"/>
  <c r="H57" i="88" s="1"/>
  <c r="G60" i="88"/>
  <c r="G59" i="88" s="1"/>
  <c r="E52" i="88"/>
  <c r="M51" i="88"/>
  <c r="M49" i="88"/>
  <c r="M12" i="88"/>
  <c r="L51" i="88"/>
  <c r="L49" i="88"/>
  <c r="L12" i="88"/>
  <c r="K51" i="88"/>
  <c r="K49" i="88" s="1"/>
  <c r="K12" i="88" s="1"/>
  <c r="J51" i="88"/>
  <c r="J49" i="88"/>
  <c r="J12" i="88" s="1"/>
  <c r="I51" i="88"/>
  <c r="I49" i="88"/>
  <c r="I12" i="88"/>
  <c r="H51" i="88"/>
  <c r="H49" i="88"/>
  <c r="H12" i="88"/>
  <c r="G51" i="88"/>
  <c r="G49" i="88"/>
  <c r="G12" i="88" s="1"/>
  <c r="F51" i="88"/>
  <c r="F49" i="88"/>
  <c r="F12" i="88" s="1"/>
  <c r="E47" i="88"/>
  <c r="D47" i="88"/>
  <c r="D46" i="88"/>
  <c r="M46" i="88"/>
  <c r="L46" i="88"/>
  <c r="K46" i="88"/>
  <c r="J46" i="88"/>
  <c r="I46" i="88"/>
  <c r="H46" i="88"/>
  <c r="G46" i="88"/>
  <c r="F46" i="88"/>
  <c r="E44" i="88"/>
  <c r="D44" i="88"/>
  <c r="E43" i="88"/>
  <c r="D43" i="88"/>
  <c r="E42" i="88"/>
  <c r="D42" i="88"/>
  <c r="E41" i="88"/>
  <c r="E40" i="88" s="1"/>
  <c r="D41" i="88"/>
  <c r="D40" i="88" s="1"/>
  <c r="D24" i="88" s="1"/>
  <c r="M40" i="88"/>
  <c r="M24" i="88" s="1"/>
  <c r="L40" i="88"/>
  <c r="K40" i="88"/>
  <c r="J40" i="88"/>
  <c r="I40" i="88"/>
  <c r="H40" i="88"/>
  <c r="G40" i="88"/>
  <c r="F40" i="88"/>
  <c r="D38" i="88"/>
  <c r="D37" i="88"/>
  <c r="M37" i="88"/>
  <c r="L37" i="88"/>
  <c r="K37" i="88"/>
  <c r="J37" i="88"/>
  <c r="I37" i="88"/>
  <c r="H37" i="88"/>
  <c r="G37" i="88"/>
  <c r="F37" i="88"/>
  <c r="L35" i="88"/>
  <c r="L33" i="88" s="1"/>
  <c r="E35" i="88"/>
  <c r="E34" i="88"/>
  <c r="D34" i="88"/>
  <c r="M33" i="88"/>
  <c r="K33" i="88"/>
  <c r="K24" i="88" s="1"/>
  <c r="J33" i="88"/>
  <c r="I33" i="88"/>
  <c r="H33" i="88"/>
  <c r="G33" i="88"/>
  <c r="F33" i="88"/>
  <c r="E31" i="88"/>
  <c r="E30" i="88"/>
  <c r="M30" i="88"/>
  <c r="L30" i="88"/>
  <c r="K30" i="88"/>
  <c r="J30" i="88"/>
  <c r="I30" i="88"/>
  <c r="H30" i="88"/>
  <c r="H24" i="88" s="1"/>
  <c r="G30" i="88"/>
  <c r="G24" i="88" s="1"/>
  <c r="F30" i="88"/>
  <c r="E28" i="88"/>
  <c r="D28" i="88" s="1"/>
  <c r="D26" i="88" s="1"/>
  <c r="E27" i="88"/>
  <c r="D27" i="88"/>
  <c r="M26" i="88"/>
  <c r="L26" i="88"/>
  <c r="K26" i="88"/>
  <c r="J26" i="88"/>
  <c r="I26" i="88"/>
  <c r="H26" i="88"/>
  <c r="G26" i="88"/>
  <c r="F26" i="88"/>
  <c r="M21" i="88"/>
  <c r="L21" i="88"/>
  <c r="K21" i="88"/>
  <c r="J21" i="88"/>
  <c r="I21" i="88"/>
  <c r="H21" i="88"/>
  <c r="G21" i="88"/>
  <c r="F21" i="88"/>
  <c r="E17" i="88"/>
  <c r="E21" i="88"/>
  <c r="D21" i="88"/>
  <c r="F98" i="88"/>
  <c r="F76" i="88" s="1"/>
  <c r="E86" i="88"/>
  <c r="E85" i="88"/>
  <c r="D168" i="88"/>
  <c r="E179" i="88"/>
  <c r="E195" i="88"/>
  <c r="G185" i="88"/>
  <c r="H202" i="88"/>
  <c r="F202" i="88"/>
  <c r="F200" i="88" s="1"/>
  <c r="F14" i="88" s="1"/>
  <c r="D88" i="88"/>
  <c r="D87" i="88" s="1"/>
  <c r="E26" i="88"/>
  <c r="D31" i="88"/>
  <c r="D30" i="88" s="1"/>
  <c r="D172" i="88"/>
  <c r="D176" i="88"/>
  <c r="D175" i="88"/>
  <c r="G202" i="88"/>
  <c r="G200" i="88" s="1"/>
  <c r="G14" i="88" s="1"/>
  <c r="E61" i="88"/>
  <c r="D61" i="88" s="1"/>
  <c r="D60" i="88" s="1"/>
  <c r="E60" i="88"/>
  <c r="E118" i="88"/>
  <c r="D17" i="88"/>
  <c r="E37" i="88"/>
  <c r="J59" i="88"/>
  <c r="H185" i="88"/>
  <c r="I185" i="88"/>
  <c r="K59" i="88"/>
  <c r="H76" i="88"/>
  <c r="E138" i="88"/>
  <c r="H200" i="88"/>
  <c r="H14" i="88"/>
  <c r="E33" i="88"/>
  <c r="D35" i="88"/>
  <c r="D33" i="88"/>
  <c r="D52" i="88"/>
  <c r="D51" i="88"/>
  <c r="D49" i="88"/>
  <c r="D12" i="88" s="1"/>
  <c r="E51" i="88"/>
  <c r="E49" i="88"/>
  <c r="E12" i="88"/>
  <c r="D65" i="88"/>
  <c r="D62" i="88" s="1"/>
  <c r="F185" i="88"/>
  <c r="E46" i="88"/>
  <c r="D99" i="88"/>
  <c r="D98" i="88"/>
  <c r="E98" i="88"/>
  <c r="E150" i="88"/>
  <c r="E149" i="88" s="1"/>
  <c r="F149" i="88"/>
  <c r="D154" i="88"/>
  <c r="D153" i="88" s="1"/>
  <c r="E213" i="88"/>
  <c r="E89" i="88"/>
  <c r="D93" i="88"/>
  <c r="D232" i="88"/>
  <c r="D231" i="88"/>
  <c r="E230" i="88"/>
  <c r="E133" i="88"/>
  <c r="E145" i="88"/>
  <c r="F160" i="88"/>
  <c r="E166" i="88"/>
  <c r="C29" i="77"/>
  <c r="D86" i="88"/>
  <c r="D85" i="88"/>
  <c r="D150" i="88"/>
  <c r="D149" i="88"/>
  <c r="L56" i="1"/>
  <c r="V56" i="1"/>
  <c r="V58" i="1"/>
  <c r="M59" i="1"/>
  <c r="N59" i="1"/>
  <c r="O59" i="1"/>
  <c r="P59" i="1"/>
  <c r="Q59" i="1"/>
  <c r="L50" i="1"/>
  <c r="V50" i="1"/>
  <c r="L51" i="1"/>
  <c r="V51" i="1"/>
  <c r="L52" i="1"/>
  <c r="V52" i="1"/>
  <c r="L53" i="1"/>
  <c r="V53" i="1" s="1"/>
  <c r="L54" i="1"/>
  <c r="V54" i="1"/>
  <c r="L55" i="1"/>
  <c r="V55" i="1"/>
  <c r="L57" i="1"/>
  <c r="V57" i="1"/>
  <c r="T59" i="1"/>
  <c r="L14" i="1"/>
  <c r="K21" i="1"/>
  <c r="L15" i="1"/>
  <c r="K20" i="1"/>
  <c r="K59" i="1"/>
  <c r="K19" i="1"/>
  <c r="K18" i="1"/>
  <c r="K22" i="1" s="1"/>
  <c r="K24" i="1" s="1"/>
  <c r="D7" i="1" s="1"/>
  <c r="D11" i="88" l="1"/>
  <c r="D22" i="88"/>
  <c r="D20" i="88" s="1"/>
  <c r="M57" i="88"/>
  <c r="D202" i="88"/>
  <c r="D200" i="88" s="1"/>
  <c r="D14" i="88" s="1"/>
  <c r="H22" i="88"/>
  <c r="H20" i="88" s="1"/>
  <c r="H11" i="88"/>
  <c r="H15" i="88" s="1"/>
  <c r="H18" i="88" s="1"/>
  <c r="M11" i="88"/>
  <c r="M22" i="88"/>
  <c r="M20" i="88" s="1"/>
  <c r="E202" i="88"/>
  <c r="E200" i="88" s="1"/>
  <c r="E14" i="88" s="1"/>
  <c r="K22" i="88"/>
  <c r="K20" i="88" s="1"/>
  <c r="K11" i="88"/>
  <c r="F57" i="88"/>
  <c r="D14" i="1"/>
  <c r="D4" i="1"/>
  <c r="H55" i="88"/>
  <c r="H13" i="88"/>
  <c r="G11" i="88"/>
  <c r="G22" i="88"/>
  <c r="G20" i="88" s="1"/>
  <c r="I24" i="88"/>
  <c r="D59" i="88"/>
  <c r="K185" i="88"/>
  <c r="K57" i="88" s="1"/>
  <c r="E128" i="88"/>
  <c r="D129" i="88"/>
  <c r="D128" i="88" s="1"/>
  <c r="E160" i="88"/>
  <c r="L24" i="88"/>
  <c r="D209" i="88"/>
  <c r="D208" i="88" s="1"/>
  <c r="E208" i="88"/>
  <c r="M208" i="77"/>
  <c r="D174" i="88"/>
  <c r="D171" i="88" s="1"/>
  <c r="E171" i="88"/>
  <c r="J185" i="88"/>
  <c r="J57" i="88" s="1"/>
  <c r="E186" i="88"/>
  <c r="E185" i="88" s="1"/>
  <c r="E194" i="88"/>
  <c r="J24" i="88"/>
  <c r="L185" i="88"/>
  <c r="N208" i="77"/>
  <c r="J208" i="77"/>
  <c r="D225" i="88"/>
  <c r="D224" i="88" s="1"/>
  <c r="E224" i="88"/>
  <c r="E92" i="88"/>
  <c r="D78" i="88"/>
  <c r="D77" i="88" s="1"/>
  <c r="E77" i="88"/>
  <c r="E120" i="88"/>
  <c r="L59" i="1"/>
  <c r="G57" i="88"/>
  <c r="D160" i="88"/>
  <c r="I76" i="88"/>
  <c r="J202" i="88"/>
  <c r="J200" i="88" s="1"/>
  <c r="J14" i="88" s="1"/>
  <c r="E70" i="88"/>
  <c r="E59" i="88" s="1"/>
  <c r="E24" i="88"/>
  <c r="D105" i="88"/>
  <c r="D104" i="88" s="1"/>
  <c r="I59" i="88"/>
  <c r="I57" i="88" s="1"/>
  <c r="L76" i="88"/>
  <c r="L57" i="88" s="1"/>
  <c r="K202" i="88"/>
  <c r="K200" i="88" s="1"/>
  <c r="K14" i="88" s="1"/>
  <c r="D121" i="88"/>
  <c r="D120" i="88" s="1"/>
  <c r="F24" i="88"/>
  <c r="M76" i="88"/>
  <c r="D138" i="88"/>
  <c r="E182" i="88"/>
  <c r="E218" i="88"/>
  <c r="O208" i="77"/>
  <c r="K208" i="77"/>
  <c r="P208" i="77"/>
  <c r="L208" i="77"/>
  <c r="E114" i="88"/>
  <c r="N82" i="77"/>
  <c r="J82" i="77"/>
  <c r="P82" i="77"/>
  <c r="O82" i="77"/>
  <c r="M82" i="77"/>
  <c r="L82" i="77"/>
  <c r="K82" i="77"/>
  <c r="E110" i="77"/>
  <c r="G112" i="77"/>
  <c r="O222" i="77"/>
  <c r="O216" i="77" s="1"/>
  <c r="O16" i="77" s="1"/>
  <c r="C110" i="77"/>
  <c r="K222" i="77"/>
  <c r="K216" i="77" s="1"/>
  <c r="K16" i="77" s="1"/>
  <c r="C208" i="77"/>
  <c r="M196" i="77"/>
  <c r="N222" i="77"/>
  <c r="N216" i="77" s="1"/>
  <c r="N16" i="77" s="1"/>
  <c r="C144" i="77"/>
  <c r="E149" i="77"/>
  <c r="C106" i="77"/>
  <c r="E109" i="77"/>
  <c r="J222" i="77"/>
  <c r="J216" i="77" s="1"/>
  <c r="J16" i="77" s="1"/>
  <c r="C65" i="77"/>
  <c r="P196" i="77"/>
  <c r="N196" i="77"/>
  <c r="L196" i="77"/>
  <c r="C196" i="77"/>
  <c r="J196" i="77"/>
  <c r="C27" i="77"/>
  <c r="M222" i="77"/>
  <c r="M216" i="77" s="1"/>
  <c r="M16" i="77" s="1"/>
  <c r="P12" i="77"/>
  <c r="N12" i="77"/>
  <c r="L222" i="77"/>
  <c r="L216" i="77" s="1"/>
  <c r="M12" i="77"/>
  <c r="K12" i="77"/>
  <c r="L12" i="77"/>
  <c r="P222" i="77"/>
  <c r="P216" i="77" s="1"/>
  <c r="O12" i="77"/>
  <c r="C222" i="77"/>
  <c r="C216" i="77" s="1"/>
  <c r="C16" i="77" s="1"/>
  <c r="O196" i="77"/>
  <c r="K196" i="77"/>
  <c r="J12" i="77"/>
  <c r="G110" i="77" l="1"/>
  <c r="I112" i="77"/>
  <c r="I110" i="77" s="1"/>
  <c r="J13" i="88"/>
  <c r="J55" i="88"/>
  <c r="K13" i="88"/>
  <c r="K55" i="88"/>
  <c r="L55" i="88"/>
  <c r="L13" i="88"/>
  <c r="F11" i="88"/>
  <c r="F15" i="88" s="1"/>
  <c r="F18" i="88" s="1"/>
  <c r="F22" i="88"/>
  <c r="F20" i="88" s="1"/>
  <c r="M15" i="88"/>
  <c r="M18" i="88" s="1"/>
  <c r="E76" i="88"/>
  <c r="E57" i="88" s="1"/>
  <c r="C82" i="77"/>
  <c r="C63" i="77" s="1"/>
  <c r="C15" i="77" s="1"/>
  <c r="L11" i="88"/>
  <c r="L22" i="88"/>
  <c r="L20" i="88" s="1"/>
  <c r="K15" i="88"/>
  <c r="K18" i="88" s="1"/>
  <c r="V59" i="1"/>
  <c r="R62" i="1"/>
  <c r="I11" i="88"/>
  <c r="I15" i="88" s="1"/>
  <c r="I18" i="88" s="1"/>
  <c r="I22" i="88"/>
  <c r="I20" i="88" s="1"/>
  <c r="D76" i="88"/>
  <c r="D57" i="88" s="1"/>
  <c r="I55" i="88"/>
  <c r="I13" i="88"/>
  <c r="E11" i="88"/>
  <c r="E22" i="88"/>
  <c r="E20" i="88" s="1"/>
  <c r="M13" i="88"/>
  <c r="M55" i="88"/>
  <c r="F55" i="88"/>
  <c r="F13" i="88"/>
  <c r="G55" i="88"/>
  <c r="G13" i="88"/>
  <c r="G15" i="88" s="1"/>
  <c r="G18" i="88" s="1"/>
  <c r="J22" i="88"/>
  <c r="J20" i="88" s="1"/>
  <c r="J11" i="88"/>
  <c r="J15" i="88" s="1"/>
  <c r="J18" i="88" s="1"/>
  <c r="E144" i="77"/>
  <c r="G149" i="77"/>
  <c r="E106" i="77"/>
  <c r="G109" i="77"/>
  <c r="L63" i="77"/>
  <c r="L15" i="77" s="1"/>
  <c r="N63" i="77"/>
  <c r="N15" i="77" s="1"/>
  <c r="N18" i="77" s="1"/>
  <c r="N21" i="77" s="1"/>
  <c r="J63" i="77"/>
  <c r="J15" i="77" s="1"/>
  <c r="J18" i="77" s="1"/>
  <c r="J21" i="77" s="1"/>
  <c r="K63" i="77"/>
  <c r="K61" i="77" s="1"/>
  <c r="O63" i="77"/>
  <c r="O61" i="77" s="1"/>
  <c r="M63" i="77"/>
  <c r="M61" i="77" s="1"/>
  <c r="P63" i="77"/>
  <c r="L16" i="77"/>
  <c r="C12" i="77"/>
  <c r="C25" i="77"/>
  <c r="C23" i="77" s="1"/>
  <c r="P16" i="77"/>
  <c r="G144" i="77" l="1"/>
  <c r="I149" i="77"/>
  <c r="I144" i="77" s="1"/>
  <c r="G106" i="77"/>
  <c r="I109" i="77"/>
  <c r="I106" i="77" s="1"/>
  <c r="I82" i="77" s="1"/>
  <c r="I63" i="77" s="1"/>
  <c r="L61" i="77"/>
  <c r="E55" i="88"/>
  <c r="E13" i="88"/>
  <c r="D13" i="88"/>
  <c r="D15" i="88" s="1"/>
  <c r="D18" i="88" s="1"/>
  <c r="D55" i="88"/>
  <c r="E15" i="88"/>
  <c r="E18" i="88" s="1"/>
  <c r="L15" i="88"/>
  <c r="L18" i="88" s="1"/>
  <c r="E82" i="77"/>
  <c r="E63" i="77" s="1"/>
  <c r="J61" i="77"/>
  <c r="L18" i="77"/>
  <c r="L21" i="77" s="1"/>
  <c r="N61" i="77"/>
  <c r="M15" i="77"/>
  <c r="M18" i="77" s="1"/>
  <c r="M21" i="77" s="1"/>
  <c r="K15" i="77"/>
  <c r="K18" i="77" s="1"/>
  <c r="K21" i="77" s="1"/>
  <c r="O15" i="77"/>
  <c r="O18" i="77" s="1"/>
  <c r="O21" i="77" s="1"/>
  <c r="P61" i="77"/>
  <c r="P15" i="77"/>
  <c r="P18" i="77" s="1"/>
  <c r="P21" i="77" s="1"/>
  <c r="C61" i="77"/>
  <c r="C18" i="77"/>
  <c r="C21" i="77" s="1"/>
  <c r="G82" i="77" l="1"/>
  <c r="G63" i="77" s="1"/>
  <c r="I61" i="77"/>
  <c r="I15" i="77"/>
  <c r="I18" i="77" s="1"/>
  <c r="I21" i="77" s="1"/>
  <c r="E15" i="77"/>
  <c r="E18" i="77" s="1"/>
  <c r="E21" i="77" s="1"/>
  <c r="E61" i="77"/>
  <c r="G15" i="77"/>
  <c r="G18" i="77" s="1"/>
  <c r="G21" i="77" s="1"/>
  <c r="G61" i="77"/>
</calcChain>
</file>

<file path=xl/sharedStrings.xml><?xml version="1.0" encoding="utf-8"?>
<sst xmlns="http://schemas.openxmlformats.org/spreadsheetml/2006/main" count="850" uniqueCount="603">
  <si>
    <t>FINANCIJSKI PLAN ZA 2012 GODINU</t>
  </si>
  <si>
    <t>A) PRIHODI</t>
  </si>
  <si>
    <t>1.</t>
  </si>
  <si>
    <t>2.</t>
  </si>
  <si>
    <t>3.</t>
  </si>
  <si>
    <t>PRIHODI OD ZAKUPNINE</t>
  </si>
  <si>
    <t>KTO</t>
  </si>
  <si>
    <t>6610-12</t>
  </si>
  <si>
    <t>PRIHODI VAN UGOVORENIH USLUGA</t>
  </si>
  <si>
    <t>6610 - 11,14,15.16</t>
  </si>
  <si>
    <t>PRIHODI PO UGOVORU</t>
  </si>
  <si>
    <t>4.</t>
  </si>
  <si>
    <t>6643 - 10</t>
  </si>
  <si>
    <t>5.</t>
  </si>
  <si>
    <t>OSTALI PRIHODI</t>
  </si>
  <si>
    <t>PRIHODI RANIJIH GODINA</t>
  </si>
  <si>
    <t>6.</t>
  </si>
  <si>
    <t>7.</t>
  </si>
  <si>
    <t>PRIHOD OD ŽUPANIJE</t>
  </si>
  <si>
    <t>PRIHOD OD DRŽ.PRORAČUNA</t>
  </si>
  <si>
    <t>UKUPNO PRIHODI</t>
  </si>
  <si>
    <t>B)</t>
  </si>
  <si>
    <t>RASHODI</t>
  </si>
  <si>
    <t>BRUTO PLAĆE</t>
  </si>
  <si>
    <t>3111-10</t>
  </si>
  <si>
    <t>DOPRINOS NA, ZA ZDRAVSTVENO (15%)</t>
  </si>
  <si>
    <t>3132-10</t>
  </si>
  <si>
    <t>DOPRINOS NA, ZA NESEREĆU NA POSLU (0,5 %)</t>
  </si>
  <si>
    <t>DOPRINOS ZA ZAPOŠLJAVANJE (1,7 %)</t>
  </si>
  <si>
    <t>6643-12</t>
  </si>
  <si>
    <t>6612-19</t>
  </si>
  <si>
    <t>6641-18</t>
  </si>
  <si>
    <t>3132-21</t>
  </si>
  <si>
    <t>3133-10</t>
  </si>
  <si>
    <t>OSTALI RASHODI ZAPOSLENIH(nagrade, naknade)</t>
  </si>
  <si>
    <t>NAGRADE TROŠKOVA ZAPOSLENIH</t>
  </si>
  <si>
    <t>TROŠKOVI SLUŽBENOG PUTA</t>
  </si>
  <si>
    <t>3211-10,20,30,50,90</t>
  </si>
  <si>
    <t>TROŠKOVI PRIJEVOZA NA POSAO</t>
  </si>
  <si>
    <t>3212-10,11</t>
  </si>
  <si>
    <t>TROŠKOVI SEMINARA, SIMPOZIJA I SAVJETOVANJA</t>
  </si>
  <si>
    <t>3212-10</t>
  </si>
  <si>
    <t>RASHODI ZA MATERIJAL I ENERGIJU</t>
  </si>
  <si>
    <t>UREDSKI MATERIJAL</t>
  </si>
  <si>
    <t>3221-10</t>
  </si>
  <si>
    <t>MATERIJAL ZA ČIŠĆENJE I ODRŽAVANJE ČISTOĆE</t>
  </si>
  <si>
    <t>3221-41</t>
  </si>
  <si>
    <t>3222-10</t>
  </si>
  <si>
    <t>ZUBARSKI MATERIJAL</t>
  </si>
  <si>
    <t>3222-11</t>
  </si>
  <si>
    <t>SANITETSKI MATERIJAL</t>
  </si>
  <si>
    <t>3222-12</t>
  </si>
  <si>
    <t>3222-13</t>
  </si>
  <si>
    <t>ELEKTRIČNA ENERGIJA</t>
  </si>
  <si>
    <t>3223-10</t>
  </si>
  <si>
    <t>PLIN</t>
  </si>
  <si>
    <t>3223-31</t>
  </si>
  <si>
    <t>GORIVO ZA MOTORNA VOZILA</t>
  </si>
  <si>
    <t>3223-42</t>
  </si>
  <si>
    <t>GORIVO ZA GRIJANJE</t>
  </si>
  <si>
    <t>3223-90</t>
  </si>
  <si>
    <t>MAT. I DJEL. ZA I INVES. ODRŽAVANJA GRAĐ. OBJEKTA</t>
  </si>
  <si>
    <t>3224-10</t>
  </si>
  <si>
    <t>MAT. I DJEL. ZA I INVES. ODRŽAVANJA VOZNOG PARKA</t>
  </si>
  <si>
    <t>3224-30</t>
  </si>
  <si>
    <t>MAT.I DJEL. ZA  I  INVES. ODRŽAVANJE OPREME I POS.</t>
  </si>
  <si>
    <t>3224-20</t>
  </si>
  <si>
    <t>OSTALI MATERIJAL</t>
  </si>
  <si>
    <t>3224-40</t>
  </si>
  <si>
    <t>SITAN INVENTAR</t>
  </si>
  <si>
    <t>3225-10</t>
  </si>
  <si>
    <t>AUTO GUME</t>
  </si>
  <si>
    <t>3225-20</t>
  </si>
  <si>
    <t>RASHODI ZA USLUGE</t>
  </si>
  <si>
    <t>TELEFONSKI TROŠKOVI I POŠTARINA</t>
  </si>
  <si>
    <t>3231-10,30</t>
  </si>
  <si>
    <t>USLUGE PRIJEVOZA BRODOM</t>
  </si>
  <si>
    <t>3231-90</t>
  </si>
  <si>
    <t>USLUGE TEKUĆEG I INVES. ODRŽ.GRAĐ. OBJEKTA</t>
  </si>
  <si>
    <t>3232-10</t>
  </si>
  <si>
    <t>USLUGE TEKUĆEG I INVES. ODRŽ. POSTRO. I OPREME</t>
  </si>
  <si>
    <t>3232-20</t>
  </si>
  <si>
    <t>USLUGE TEKUĆEG ODRŽAVANJA VOZNOG PARKA</t>
  </si>
  <si>
    <t>3232-30</t>
  </si>
  <si>
    <t>TROŠKOVI VODE</t>
  </si>
  <si>
    <t>3234-10</t>
  </si>
  <si>
    <t>USLUGE ODRŽAVANJA ČISTOĆE</t>
  </si>
  <si>
    <t>3234-20,50</t>
  </si>
  <si>
    <t>USLUGE ČUVANJA IMOVINE</t>
  </si>
  <si>
    <t>3236-90</t>
  </si>
  <si>
    <t>3234-40</t>
  </si>
  <si>
    <t>3234-90</t>
  </si>
  <si>
    <t>OSTALE KOMUNALNE USLUGE</t>
  </si>
  <si>
    <t>3234-60</t>
  </si>
  <si>
    <t>LABARATORIJSKE USLUGE</t>
  </si>
  <si>
    <t>3236-30</t>
  </si>
  <si>
    <t>ZDRAVSTVENE USLUGE</t>
  </si>
  <si>
    <t>UGOVOR O DJELU</t>
  </si>
  <si>
    <t>3237-90</t>
  </si>
  <si>
    <t>INTELEKTUALNE USLUGE</t>
  </si>
  <si>
    <t>3237-20</t>
  </si>
  <si>
    <t>RAČUNALNE USLUGE</t>
  </si>
  <si>
    <t>3238-90</t>
  </si>
  <si>
    <t>GRAFIČKE I TISKARSKE USLUGE</t>
  </si>
  <si>
    <t>3239-10</t>
  </si>
  <si>
    <t>USLUGE REGISTRACIJE VOZILA</t>
  </si>
  <si>
    <t>3239-40</t>
  </si>
  <si>
    <t>OSTALE USLUGE</t>
  </si>
  <si>
    <t>3239-90</t>
  </si>
  <si>
    <t>OSTALI RASHODI POSLOVANJA</t>
  </si>
  <si>
    <t>NAKNADA ČLANOVIMA UPRAVNOG VIJEĆA</t>
  </si>
  <si>
    <t>3291-10</t>
  </si>
  <si>
    <t>PREMIJE OSIGURANJA VOZILA I IMOVINE</t>
  </si>
  <si>
    <t>3292-10,20,30</t>
  </si>
  <si>
    <t>PREMIJE OSIGURANJA ZAPOSLENIH</t>
  </si>
  <si>
    <t>3292-30</t>
  </si>
  <si>
    <t>REPREZENTACIJA</t>
  </si>
  <si>
    <t>3294-10</t>
  </si>
  <si>
    <t>ČLANARINE</t>
  </si>
  <si>
    <t>OSTALI RASHODI</t>
  </si>
  <si>
    <t>3299-90</t>
  </si>
  <si>
    <t>ODVJETNIČKE USLUGE</t>
  </si>
  <si>
    <t>3299-91</t>
  </si>
  <si>
    <t>RASHODI ZA INVESTICIJE</t>
  </si>
  <si>
    <t>PRIHODI PO UGOVORU KOJI SE REFUNDIRAJU</t>
  </si>
  <si>
    <t>INVESTICIJE U OPREMU</t>
  </si>
  <si>
    <t>PLANIRANA VRIJEDNOST</t>
  </si>
  <si>
    <t>REALIZIRANA VREIJEDNOST</t>
  </si>
  <si>
    <t>1. Sanitetska vozila</t>
  </si>
  <si>
    <t>2. Medicinska oprema za ordinacije</t>
  </si>
  <si>
    <t>3. Namještaj za ordinacije</t>
  </si>
  <si>
    <t>4. Kompjutori i oprema</t>
  </si>
  <si>
    <t>5. Klime</t>
  </si>
  <si>
    <t>6. Ugradnja novih radio postaja u vozila</t>
  </si>
  <si>
    <t xml:space="preserve">7. </t>
  </si>
  <si>
    <t>UKUPNO OPREMA</t>
  </si>
  <si>
    <t xml:space="preserve">INVESTICIJKO ODRŽAVANJE DODATNA ULAGANJA U </t>
  </si>
  <si>
    <t>1. Uređenje HITNE ZADAR</t>
  </si>
  <si>
    <t>2. Uređenje punkta Benkovac</t>
  </si>
  <si>
    <t>3. Uređenje punkta Starigrad</t>
  </si>
  <si>
    <t>UKUPNO INVESTICIJSKO I TEKUĆE ODRŽAVANJE</t>
  </si>
  <si>
    <t>UKUPNO DRŽAVNI PRORAČUN</t>
  </si>
  <si>
    <t>SVEUKUPNO INVESTICIJE</t>
  </si>
  <si>
    <t>SVEUKUPNO INVESTCIJSKO ODRŽAVANJE</t>
  </si>
  <si>
    <t>UKUPNA SREDSTVA PREDVIĐENA PLANOM</t>
  </si>
  <si>
    <t>DOM</t>
  </si>
  <si>
    <t>POSEBNI POREZ ZA ZAPOŠLJAVANJE (0,2%)</t>
  </si>
  <si>
    <t>DOPRINOS ZA MIROVINSKO</t>
  </si>
  <si>
    <t>NETO PLAĆE</t>
  </si>
  <si>
    <t>VODA</t>
  </si>
  <si>
    <t>STRUJA</t>
  </si>
  <si>
    <t>PREGLEDI</t>
  </si>
  <si>
    <t>KOMUNALNA NAKNADA</t>
  </si>
  <si>
    <t>VODE</t>
  </si>
  <si>
    <t>SMEĆE</t>
  </si>
  <si>
    <t>TEL</t>
  </si>
  <si>
    <t>GORIVO</t>
  </si>
  <si>
    <t>12. MJ</t>
  </si>
  <si>
    <t>prihodi</t>
  </si>
  <si>
    <t>osnovni ugovor s hzzo</t>
  </si>
  <si>
    <t>dodatni ugovor za timove t-2 10 mj</t>
  </si>
  <si>
    <t>središte</t>
  </si>
  <si>
    <t>mjesečno</t>
  </si>
  <si>
    <t>godišnje</t>
  </si>
  <si>
    <t>pripravnosti</t>
  </si>
  <si>
    <t>UKUPNO</t>
  </si>
  <si>
    <t>BENKOVAC</t>
  </si>
  <si>
    <t>T2</t>
  </si>
  <si>
    <t>T1</t>
  </si>
  <si>
    <t>GODIŠNJE</t>
  </si>
  <si>
    <t>MJ</t>
  </si>
  <si>
    <t>GRAČAC</t>
  </si>
  <si>
    <t>BIOGRAD</t>
  </si>
  <si>
    <t>SVEUKUPNO</t>
  </si>
  <si>
    <t>BIOG</t>
  </si>
  <si>
    <t>BENK</t>
  </si>
  <si>
    <t>GRAČ</t>
  </si>
  <si>
    <t>POSEDAR</t>
  </si>
  <si>
    <t>PAG</t>
  </si>
  <si>
    <t>PREKO</t>
  </si>
  <si>
    <t>NIN</t>
  </si>
  <si>
    <t>LABORATORIJSKI MATERIJAL</t>
  </si>
  <si>
    <t>UPRAVA</t>
  </si>
  <si>
    <t>PRANJE I ČIŠENJE</t>
  </si>
  <si>
    <t>PRIPRAVNOST</t>
  </si>
  <si>
    <t>6X500X12</t>
  </si>
  <si>
    <t>KONCESIONARI</t>
  </si>
  <si>
    <t>VOZAČI , SESTRE, DOKTORI</t>
  </si>
  <si>
    <t>BRNIĆ,PAKEL</t>
  </si>
  <si>
    <t>PLAN ZA 2012</t>
  </si>
  <si>
    <t>3221-5</t>
  </si>
  <si>
    <t>SLUŽBENA I RADNA ODJEČA</t>
  </si>
  <si>
    <t>ODRŽAVANJE + ATESTI</t>
  </si>
  <si>
    <t>TIKANJE ODJEĆE I NALJEPNICE ZA VOZILA</t>
  </si>
  <si>
    <t>NAJAM PROSTORA</t>
  </si>
  <si>
    <t>LIJEKOVI</t>
  </si>
  <si>
    <t>ODRŽAVANJE  + ATEST + LAN MEŽA</t>
  </si>
  <si>
    <t>DIMNJAČARSKE USLUGE I EKO USLUGE</t>
  </si>
  <si>
    <t>jubilarne nagrade</t>
  </si>
  <si>
    <t>darovi djeci za sv.Nikolu</t>
  </si>
  <si>
    <t>Božićnica</t>
  </si>
  <si>
    <t>Otpremnine</t>
  </si>
  <si>
    <t>naknada za smrtni slučaj</t>
  </si>
  <si>
    <t>naknada za duže bolovanje</t>
  </si>
  <si>
    <t>dnev.slu.put u zemlji</t>
  </si>
  <si>
    <t>dnev.slu.put u inozem.</t>
  </si>
  <si>
    <t>nak.smješ.sl. Put</t>
  </si>
  <si>
    <t xml:space="preserve">nak.prijevoz sl.put </t>
  </si>
  <si>
    <t>ost.rashodi sl. Puta</t>
  </si>
  <si>
    <t>službena putovanja</t>
  </si>
  <si>
    <t>naknada za prijevoz na posao i s posla</t>
  </si>
  <si>
    <t>seminari,savje.simp</t>
  </si>
  <si>
    <t>literatura</t>
  </si>
  <si>
    <t>arhivski materijal</t>
  </si>
  <si>
    <t>uredski materijal</t>
  </si>
  <si>
    <t>mat.za čišćen.i odr.</t>
  </si>
  <si>
    <t>mat.higij.potr.i njegu</t>
  </si>
  <si>
    <t>služ. I radna odjeća</t>
  </si>
  <si>
    <t>ostali mat.za red.po</t>
  </si>
  <si>
    <t>uredski i ost. mat. rash</t>
  </si>
  <si>
    <t>Materijal i sirovine</t>
  </si>
  <si>
    <t>električna energija</t>
  </si>
  <si>
    <t>plin</t>
  </si>
  <si>
    <t>mot.benzin i dizel g</t>
  </si>
  <si>
    <t xml:space="preserve">ost.mater.-lož ulje </t>
  </si>
  <si>
    <t>Energija</t>
  </si>
  <si>
    <t>mat.tek.održ.oprem</t>
  </si>
  <si>
    <t>mat.tek.održ.prij.sre</t>
  </si>
  <si>
    <t>Mat.i djel. za tek.održ.</t>
  </si>
  <si>
    <t>sitan inventar</t>
  </si>
  <si>
    <t>autogume</t>
  </si>
  <si>
    <t>sitan inv.i autogume</t>
  </si>
  <si>
    <t>usluge telefona, fax</t>
  </si>
  <si>
    <t>poštarina</t>
  </si>
  <si>
    <t>usluge tel. poš.</t>
  </si>
  <si>
    <t>usluge odr.opreme</t>
  </si>
  <si>
    <t>usluge tek održ.</t>
  </si>
  <si>
    <t>uslu.prom.i informir</t>
  </si>
  <si>
    <t>opskrba vodom</t>
  </si>
  <si>
    <t>iznoš.i odvoz smeća</t>
  </si>
  <si>
    <t>deratizacija i dezins.</t>
  </si>
  <si>
    <t>dimnjačar.i eko.usl.</t>
  </si>
  <si>
    <t>usl.čuvanja imov.i os</t>
  </si>
  <si>
    <t>usl.čišćnja,pranja,sl</t>
  </si>
  <si>
    <t>ost.komunalne uslug</t>
  </si>
  <si>
    <t>komunalne usluge</t>
  </si>
  <si>
    <t>obav.iprev.zdrav.preg</t>
  </si>
  <si>
    <t>zdrav. i veter.usluge</t>
  </si>
  <si>
    <t>Ugovor o djelu</t>
  </si>
  <si>
    <t>ostale intel.usluge</t>
  </si>
  <si>
    <t>intelek. I osob.usluge</t>
  </si>
  <si>
    <t>ostale računalne usluge</t>
  </si>
  <si>
    <t>uređenje prostora</t>
  </si>
  <si>
    <t>ostale nesp.usluge</t>
  </si>
  <si>
    <t>usluge pri reg.voz.</t>
  </si>
  <si>
    <t>ostale usluge</t>
  </si>
  <si>
    <t>naknada članovima UV</t>
  </si>
  <si>
    <t>naknade čl.UV-a</t>
  </si>
  <si>
    <t>usluge platnog prom</t>
  </si>
  <si>
    <t>ost.nespom.fin.rash.</t>
  </si>
  <si>
    <t>UKUPNO:</t>
  </si>
  <si>
    <t>OPIS</t>
  </si>
  <si>
    <t>lijekovi</t>
  </si>
  <si>
    <t>sanitetski materijal</t>
  </si>
  <si>
    <t>laboratorijski materijal</t>
  </si>
  <si>
    <t>usluge prijevoza brodom</t>
  </si>
  <si>
    <t>zdrav. usluge</t>
  </si>
  <si>
    <t>grafičke i tiskarske usluge</t>
  </si>
  <si>
    <t>ostali materijal</t>
  </si>
  <si>
    <t>premije osiguranja vozila</t>
  </si>
  <si>
    <t>bruto plaće za zaposlene</t>
  </si>
  <si>
    <t>usluge tekućeg održavanja vozila</t>
  </si>
  <si>
    <t>dopr.za ozljedu na radu (0,5%)</t>
  </si>
  <si>
    <t>dopr.za zapošlj.na plaću (1.7%)</t>
  </si>
  <si>
    <t>poseban dopr.za zapošlj.osoba s invalid.( 0,2%)</t>
  </si>
  <si>
    <t>dopr.za obvezno zdrav.osig. (15%)</t>
  </si>
  <si>
    <t>premije osiguranja zaposlenih</t>
  </si>
  <si>
    <t>KONTO</t>
  </si>
  <si>
    <t xml:space="preserve">ZAVOD ZA HITNU MEDICINU </t>
  </si>
  <si>
    <t>ZADARSKE ŽUPANIJE</t>
  </si>
  <si>
    <t>zakupnine i najam za poslovne prostore</t>
  </si>
  <si>
    <t>rashodi za nabavu nefinancijske imovine</t>
  </si>
  <si>
    <t>HZZO</t>
  </si>
  <si>
    <t>UKUPNO USTANOVA</t>
  </si>
  <si>
    <t>premije osiguranja</t>
  </si>
  <si>
    <t>uredska oprema i namještaj</t>
  </si>
  <si>
    <t>komunikacijska oprema</t>
  </si>
  <si>
    <t>oprema za održavanje i zaštitu</t>
  </si>
  <si>
    <t>medicinska i laboratorijska oprema</t>
  </si>
  <si>
    <t>uređaji, strojevi i oprema za ostale namjene</t>
  </si>
  <si>
    <t>rashodi za dodatna ulaganja na nefinancijskoj imovini</t>
  </si>
  <si>
    <t>dodatna ulaganja na građevinskim objektima</t>
  </si>
  <si>
    <t>računala i računalna oprema</t>
  </si>
  <si>
    <t>ulaganja u računalne programe</t>
  </si>
  <si>
    <t>uređenje prostora u Zadru</t>
  </si>
  <si>
    <t>uređenje prostora u Benkovcu</t>
  </si>
  <si>
    <t>licence</t>
  </si>
  <si>
    <t>mat.tekuće i invest. održ.građ.obj</t>
  </si>
  <si>
    <t>usluge tek. I invest. odr.građ.obje</t>
  </si>
  <si>
    <t>rashodi za nbavu nefinancijske imovine</t>
  </si>
  <si>
    <t>rashodi za nabavu proizvedene dugotrjne imovine</t>
  </si>
  <si>
    <t>prijevozna sredstva</t>
  </si>
  <si>
    <t>medicinska oprema</t>
  </si>
  <si>
    <t>laboratorijska oprema</t>
  </si>
  <si>
    <t xml:space="preserve"> skladište ljekova</t>
  </si>
  <si>
    <t>skladište ostalog materijala</t>
  </si>
  <si>
    <t>nedospjela a plačena osiguranja vozila</t>
  </si>
  <si>
    <t>ostali nesp.rash.pos/(reprezentacija)</t>
  </si>
  <si>
    <t>PLAN NABAVE ZA 2012 GODINU</t>
  </si>
  <si>
    <t>HRT pristojba</t>
  </si>
  <si>
    <t>Tuzemne članarine (INA kartica)</t>
  </si>
  <si>
    <t>Reprezentacija</t>
  </si>
  <si>
    <t>Stručno usavršavanje zaposlenika</t>
  </si>
  <si>
    <t>Računalne usluge</t>
  </si>
  <si>
    <t>Bankarske usluge i usluge platnog prometa</t>
  </si>
  <si>
    <t>uredski namještaj</t>
  </si>
  <si>
    <t>PRIHODI POSLOVANJA</t>
  </si>
  <si>
    <t>RASHODI ZA NABAVU NEFINANCIJSKE IMOVINE</t>
  </si>
  <si>
    <t>Pristojbe i naknade</t>
  </si>
  <si>
    <t>Ostali nespomenuti rashodi poslovanja</t>
  </si>
  <si>
    <t>naknade ostalih troškova-stručno osposobljavanje</t>
  </si>
  <si>
    <t>medicinski plin</t>
  </si>
  <si>
    <t>Nematerijalna proizved.imov.-projektna dokum.</t>
  </si>
  <si>
    <t>usluge telefona -mobilni</t>
  </si>
  <si>
    <t>usluge prijevoza pacijenata brodom</t>
  </si>
  <si>
    <t>cestarina - ENC</t>
  </si>
  <si>
    <t>Poslovni objekti- Nin</t>
  </si>
  <si>
    <t>projektna dokumentacija</t>
  </si>
  <si>
    <t>usl.tekućeg održ.vozila-priznate štete temeljem osigur.</t>
  </si>
  <si>
    <t>naknade članovima povjerenstava i upravnih vijeća</t>
  </si>
  <si>
    <t>RAZLIKA</t>
  </si>
  <si>
    <t>RASHODI POSLOVANJA</t>
  </si>
  <si>
    <t>Ravnatelj :</t>
  </si>
  <si>
    <t>Predrag Orlović,dr.med.</t>
  </si>
  <si>
    <t>,</t>
  </si>
  <si>
    <t>IZVORI</t>
  </si>
  <si>
    <t>Kamate na oročena sred.i depozite po viđenju</t>
  </si>
  <si>
    <t xml:space="preserve">Prihodi s naslova osiguranja, refund.štete </t>
  </si>
  <si>
    <t>Prihodi od pruženih usluga</t>
  </si>
  <si>
    <t>Prihodi iz nadležnog prorač.za financ.rash.poslov.</t>
  </si>
  <si>
    <t>Prih.iz nadl.prorač.za financ.nabave nefinanc.imov.</t>
  </si>
  <si>
    <t>Prihodi od HZZO-a na temelju ugovornih obveza</t>
  </si>
  <si>
    <t>Prihodi po ug.od HZZO-a koji se refundiraju</t>
  </si>
  <si>
    <t>Ostali prihodi</t>
  </si>
  <si>
    <t>Prihodi od prodaje prijevoznih sredstava</t>
  </si>
  <si>
    <t>Plaće za zaposlene (bruto)</t>
  </si>
  <si>
    <t>Plaće (Bruto)</t>
  </si>
  <si>
    <t>Jubilarne nagrade</t>
  </si>
  <si>
    <t>Darovi</t>
  </si>
  <si>
    <t>Naknade za bolest, invalidnost i smrtni slučaj</t>
  </si>
  <si>
    <t>Regres za godišnji odmor</t>
  </si>
  <si>
    <t>Ostali rash.za zapos.-nakn.za rođenje djeteta</t>
  </si>
  <si>
    <t>Ostali rashodi za zaposlene</t>
  </si>
  <si>
    <t>Doprinosi za obvezno zdravstveno osiguranje</t>
  </si>
  <si>
    <t>Dopr.za obvezno osig.u slučaju nezaposlenosti</t>
  </si>
  <si>
    <t>Dnevnice za službeni put u zemlji</t>
  </si>
  <si>
    <t>Naknade za smještaj na službenom putu u zemlji</t>
  </si>
  <si>
    <t>Naknade za prijevoz na službenom putu u zemlji</t>
  </si>
  <si>
    <t>Ostali rashodi za službena putovanja</t>
  </si>
  <si>
    <t>Službena putovanja</t>
  </si>
  <si>
    <t>Naknade za prijevoz na posao i s posla</t>
  </si>
  <si>
    <t>Naknada za korišt.privatnog automob.u služb.svrhe</t>
  </si>
  <si>
    <t>Ostale naknade troškova zaposlenima</t>
  </si>
  <si>
    <t>Uredski materijal</t>
  </si>
  <si>
    <t>Literatura (publikacije, časopisi, glasila, knjige)</t>
  </si>
  <si>
    <t>Materijal i sredstva za čišćenje i održavanje</t>
  </si>
  <si>
    <t xml:space="preserve">Materijal za higijenske potrebe i njegu </t>
  </si>
  <si>
    <t>Ostali materijal za potrebe redovnog poslovanja</t>
  </si>
  <si>
    <t>Uredski materijal i ostali materijalni rashodi</t>
  </si>
  <si>
    <t>Osnovni materijal i sirovine</t>
  </si>
  <si>
    <t>Pomoćni i sanitetski materijal</t>
  </si>
  <si>
    <t>Lijekovi</t>
  </si>
  <si>
    <t>Ostali materijal i sirovine</t>
  </si>
  <si>
    <t>Električna energija</t>
  </si>
  <si>
    <t>Plin</t>
  </si>
  <si>
    <t>Motorni benzin i dizel gorivo</t>
  </si>
  <si>
    <t>Ostali mat.za proizv.energije (ugljen, drva, lož ulje)</t>
  </si>
  <si>
    <t>Mat.i dijelovi za tek.i invest.održ.građev.objekata</t>
  </si>
  <si>
    <t>Mat.i dijelovi za tek.i invest.održ.postroj.i opreme</t>
  </si>
  <si>
    <t>Mat.i dijelovi za tek.i invest.održ.transp.sredstava</t>
  </si>
  <si>
    <t>Ostali materijal i dijelovi za tekuće i invest.održ.</t>
  </si>
  <si>
    <t>Materijal i dijelovi za tekuće i invest.održ.</t>
  </si>
  <si>
    <t>Sitni inventar medicinski</t>
  </si>
  <si>
    <t>Sitni inventar ostali</t>
  </si>
  <si>
    <t>Auto gume</t>
  </si>
  <si>
    <t>Sitni inventar i auto gume</t>
  </si>
  <si>
    <t>Službena, radna i zaštitna odjeća i obuća</t>
  </si>
  <si>
    <t>Usluge telefona, pošte i prijevoza</t>
  </si>
  <si>
    <t>Usluge telefona, telefaksa-fiksni</t>
  </si>
  <si>
    <t>Poštarina (pisma, tiskanice i sl.)</t>
  </si>
  <si>
    <t>Ostale usluge za komunikaciju i prijevoz</t>
  </si>
  <si>
    <t>Usluge tekućeg i investicijskog održavanja</t>
  </si>
  <si>
    <t>Usluge tekućeg i invest.održavanja građev.objekata</t>
  </si>
  <si>
    <t>Usluge tek.i invest.održav.postrojenja i opreme</t>
  </si>
  <si>
    <t>Usluge tekućeg i invest.održav.prijevoznih sredst.</t>
  </si>
  <si>
    <t>Tisak</t>
  </si>
  <si>
    <t>Elektronski mediji</t>
  </si>
  <si>
    <t>Ostale usluge promidžbe i inform.(web stranica)</t>
  </si>
  <si>
    <t>Usluge promidžbe i informiranja</t>
  </si>
  <si>
    <t>Komunalne usluge</t>
  </si>
  <si>
    <t>Opskrba vodom</t>
  </si>
  <si>
    <t>Iznošenje i odvoz smeća</t>
  </si>
  <si>
    <t>Deratizacija i dezinsekcija</t>
  </si>
  <si>
    <t>Dimnjačarske i ekološke usluge</t>
  </si>
  <si>
    <t>Usluge čuvanja imov.i os</t>
  </si>
  <si>
    <t>Ostale komunalne usluge</t>
  </si>
  <si>
    <t>Zakupnine i najamnine</t>
  </si>
  <si>
    <t>Zakupnine i najamnine za građevinske objekte</t>
  </si>
  <si>
    <t xml:space="preserve">Zakupnine i najamnine za opremu </t>
  </si>
  <si>
    <t>Ostale  zakupnine i najamnine</t>
  </si>
  <si>
    <t>Obvezni i preventivni zdravstveni pregledi zaposl.</t>
  </si>
  <si>
    <t>Autorski honorari</t>
  </si>
  <si>
    <t>Usluge agencija, studentskog servisa i sl.</t>
  </si>
  <si>
    <t>Intelektualne i osobne usluge (ug.o dj.za pripr.)</t>
  </si>
  <si>
    <t>Ostale računalne usluge (PAKEL &amp; RINEL)</t>
  </si>
  <si>
    <t>Ostale usluge</t>
  </si>
  <si>
    <t>Grafičke i tiskarske usluge, usl.kopiranja i sl.</t>
  </si>
  <si>
    <t>Uređenje prostora</t>
  </si>
  <si>
    <t>Usluge pri registraciji prijevoznih sredstava</t>
  </si>
  <si>
    <t>Usluge čišćenja, pranja i slično</t>
  </si>
  <si>
    <t>Ostale nespomenute usluge</t>
  </si>
  <si>
    <t>Naknade troškova osobama izvan radnog odn.</t>
  </si>
  <si>
    <t>Naknade članovima povjerenstava</t>
  </si>
  <si>
    <t xml:space="preserve">Naknade za rad članovima upravnih vijeća </t>
  </si>
  <si>
    <t>Premije osiguranja</t>
  </si>
  <si>
    <t>Premije osiguranja prijevoznih sredstava</t>
  </si>
  <si>
    <t>Premije osiguranja ostale imovine</t>
  </si>
  <si>
    <t>Premije osiguranja zaposlenih</t>
  </si>
  <si>
    <t>Tuzemne članarine</t>
  </si>
  <si>
    <t>Ostale pristojbe i naknade</t>
  </si>
  <si>
    <t>Novčana nakn.poslodavca zbog nezapošlj.invalida</t>
  </si>
  <si>
    <t>Usluge banaka</t>
  </si>
  <si>
    <t>Usluge platnog prometa</t>
  </si>
  <si>
    <t>Ostale zatezne kamate</t>
  </si>
  <si>
    <t>Zatezne kamate</t>
  </si>
  <si>
    <t>Ostali nespomenuti financijski rashodi</t>
  </si>
  <si>
    <t>Naknade šteta zaposlenicima</t>
  </si>
  <si>
    <t>Prihodi poslovanja</t>
  </si>
  <si>
    <t>PRIHODI I RASHODI TEKUĆE GODINE</t>
  </si>
  <si>
    <t>Prihodi od prodaje nefinancijske imovine</t>
  </si>
  <si>
    <t>Rashodi poslovanja</t>
  </si>
  <si>
    <t>Rashodi za nabavu nefinancijske imovine</t>
  </si>
  <si>
    <t>RASPOLOŽIVA SREDSTVA IZ PRETHODNIH GODINA</t>
  </si>
  <si>
    <t>VIŠAK-MANJAK PRIHODA RASPOLOŽIV U SLIJEDEĆEM RAZDOBLJU</t>
  </si>
  <si>
    <t>Prihodi od imovine</t>
  </si>
  <si>
    <t>Prihodi od pristojbi po posebnim propisima</t>
  </si>
  <si>
    <t>Prihodi od prodaje proizv.,robe i pruženih usluga</t>
  </si>
  <si>
    <t>Prihodi iz nadlež.prorač.i HZZO-a iz ugovornih obv.</t>
  </si>
  <si>
    <t>Kazne, upravne mjere i ostali prihodi</t>
  </si>
  <si>
    <t>PRIHODI OD PRODAJE NEFINANCIJSKE IMOVINE</t>
  </si>
  <si>
    <t>Prihodi od prodaje proizv.dugotrajne imovine</t>
  </si>
  <si>
    <t>UKUPNI RASHODI</t>
  </si>
  <si>
    <t>Rashodi za zaposlene</t>
  </si>
  <si>
    <t>Materijalni rashodi</t>
  </si>
  <si>
    <t>32131</t>
  </si>
  <si>
    <t>Seminari, savjetovanja i simpoziji</t>
  </si>
  <si>
    <t>Ugovorene kazne i ostale naknade šteta(HZZO i sl.)</t>
  </si>
  <si>
    <t>Ugovorene kazne i ostale nakn.šteta</t>
  </si>
  <si>
    <t>Financijski rashodi</t>
  </si>
  <si>
    <t>Ostali rashodi</t>
  </si>
  <si>
    <t>Rashodi za nabavu proizvedene dugotrajne imovine</t>
  </si>
  <si>
    <t>42122</t>
  </si>
  <si>
    <t>Bolnice, ostali zdravstveni objekti i dr.-Ambulanta Nin</t>
  </si>
  <si>
    <t>42229</t>
  </si>
  <si>
    <t>Ostala komunikacijska oprema</t>
  </si>
  <si>
    <t>42221</t>
  </si>
  <si>
    <t>Radio i TV prijemnici</t>
  </si>
  <si>
    <t>42222</t>
  </si>
  <si>
    <t>Telefoni i ostali komunikacijski uređaji</t>
  </si>
  <si>
    <t>42223</t>
  </si>
  <si>
    <t>Telefonskecentrale s pripadajućim instalacijama</t>
  </si>
  <si>
    <t>42231</t>
  </si>
  <si>
    <t>Oprema za grijanje, ventilaciju i hlađenje</t>
  </si>
  <si>
    <t>42232</t>
  </si>
  <si>
    <t>Oprema za održavanje prostorija</t>
  </si>
  <si>
    <t>42233</t>
  </si>
  <si>
    <t>Oprema za protupožarnu zaštitu (osim vozila)</t>
  </si>
  <si>
    <t>42239</t>
  </si>
  <si>
    <t>Ostala oprema za održavanje i zaštitu</t>
  </si>
  <si>
    <t>42271</t>
  </si>
  <si>
    <t>Uređaji</t>
  </si>
  <si>
    <t>42273</t>
  </si>
  <si>
    <t>Oprema</t>
  </si>
  <si>
    <t>Prijevozna sredstva u cestovnom prometu</t>
  </si>
  <si>
    <t>42311</t>
  </si>
  <si>
    <t>42319</t>
  </si>
  <si>
    <t>Ostala prijev.sredstva -sanitetska vozila</t>
  </si>
  <si>
    <t>Rashodi za dodatna ulaganja na nefinanc.imovini</t>
  </si>
  <si>
    <t>45111</t>
  </si>
  <si>
    <t>Dodatna ulaganja na građev.objektima-Poliklinika</t>
  </si>
  <si>
    <t>uredska i računalna oprema i namještaj</t>
  </si>
  <si>
    <t>DECENTRALIZIRANA SRED.   PRORAČUN</t>
  </si>
  <si>
    <t>ZADARSKA ŽUPANIJA</t>
  </si>
  <si>
    <t>VLASTITI PRIHODI I PRIH.PO POSEBNIM PROPISIMA</t>
  </si>
  <si>
    <t xml:space="preserve">SVEUKUPNI PRIHODI </t>
  </si>
  <si>
    <t>Sufinanciranje cijene usluga,participacije i sl.</t>
  </si>
  <si>
    <t>Razlika tekuće godine: višak - manjak</t>
  </si>
  <si>
    <t>Vlastiti izvori (višak prihoda iz prethodnih godina)</t>
  </si>
  <si>
    <t>Višak prihoda iz prethodnih godina</t>
  </si>
  <si>
    <t>Tekuće pomoći od HZMO-a,HZZ-a i HZZO-a(stručno osp)</t>
  </si>
  <si>
    <r>
      <t xml:space="preserve">Pomoći </t>
    </r>
    <r>
      <rPr>
        <b/>
        <sz val="8"/>
        <rFont val="Arial"/>
        <family val="2"/>
        <charset val="238"/>
      </rPr>
      <t>iz inozem.i od subjekata</t>
    </r>
    <r>
      <rPr>
        <b/>
        <sz val="9"/>
        <rFont val="Arial"/>
        <family val="2"/>
        <charset val="238"/>
      </rPr>
      <t xml:space="preserve"> unutar općeg prorač.</t>
    </r>
  </si>
  <si>
    <t>Laboratorijske usluge</t>
  </si>
  <si>
    <t>računanla oprema</t>
  </si>
  <si>
    <t>Ostale zdravstvene usluge (pripravnost-koncesionari)</t>
  </si>
  <si>
    <t>Zdravstvene i veter.usluge (koncesija,pripravnost)</t>
  </si>
  <si>
    <t>PROJEKT SPECIJALISTIČKO USAVRŠAVANJE DR MEDICINE IZ EU SREDSTAVA</t>
  </si>
  <si>
    <t>ŽUPANIJA  PO PROGRAMU ZA TURISTIČKU SEZONU</t>
  </si>
  <si>
    <t>PLAN LOKALNA SAMOUPRAVA ZA TURISTIČKU SEZONU</t>
  </si>
  <si>
    <t>VIŠAK PRIHODA IZ PREDHODNIH GODINA</t>
  </si>
  <si>
    <t>Tekuće pomoći iz drž.prorač.temeljem prijenosa EU sred.</t>
  </si>
  <si>
    <t>Promidžbeni materijal</t>
  </si>
  <si>
    <t>Ugovori o djelu (pripravnost,edukacije,čišćenje)</t>
  </si>
  <si>
    <t>Ostale intelektualne usl.(zaštita na radu,nadzor,odvjetnici)</t>
  </si>
  <si>
    <t>Osobni automobil za prijevoz invalida</t>
  </si>
  <si>
    <t>FINANCIJSKI PLAN ZA 2019 G.</t>
  </si>
  <si>
    <t>Dopr.za obv.zdrav.osig.zašt.zdravlja na radu</t>
  </si>
  <si>
    <t>Dopr.za obv.osig.u slučaju nezaposlenosti</t>
  </si>
  <si>
    <t>Doprinosi za obvezno zdravstveno osig. (16,5%)</t>
  </si>
  <si>
    <t>Dnevnice za službeni put u inozemstvu</t>
  </si>
  <si>
    <t>Naknade za smještaj na službenom putu u inozemstvu</t>
  </si>
  <si>
    <t>Naknade za prijevoz na službenom putu u inozemstvu</t>
  </si>
  <si>
    <t>PLAN 2019.   2.IZMJENA 10.05.2019.        UKUPNO USTANOVA</t>
  </si>
  <si>
    <r>
      <t xml:space="preserve">PLAN 2019.   3.IZMJENA 13.09.2019.        </t>
    </r>
    <r>
      <rPr>
        <b/>
        <sz val="8"/>
        <rFont val="Arial"/>
        <family val="2"/>
        <charset val="238"/>
      </rPr>
      <t>UKUPNO USTANOVA</t>
    </r>
  </si>
  <si>
    <t>UKUPNI PRIHODI 2019.g.</t>
  </si>
  <si>
    <t xml:space="preserve"> 3.IZMJENA I DOPUNA 17.09.2019.</t>
  </si>
  <si>
    <t>U Zadru, 17.09.2019.</t>
  </si>
  <si>
    <t>Dodatna ulaganja na prijevoznim sredstvima</t>
  </si>
  <si>
    <t>Dodatna ulaganja na građevinskim objektima</t>
  </si>
  <si>
    <t>Dodatna ulaganja na prijvoznim sredstvima</t>
  </si>
  <si>
    <t>računalna oprema</t>
  </si>
  <si>
    <t xml:space="preserve">Sitni inventar ostali </t>
  </si>
  <si>
    <t xml:space="preserve">Ostale usluge za komunikaciju i prijevoz </t>
  </si>
  <si>
    <t xml:space="preserve">Ostale usluge promidžbe i inform.(web stranica) </t>
  </si>
  <si>
    <t>ZAVOD ZA HITNU MEDICINU ZADARSKE ŽUPANIJE</t>
  </si>
  <si>
    <t xml:space="preserve">Ostale računalne usluge </t>
  </si>
  <si>
    <t>Projektna dokumentacija</t>
  </si>
  <si>
    <t xml:space="preserve">Tekuće pomoći iz državnog proračuna </t>
  </si>
  <si>
    <t>Rashodi za nabavu neproizvedene dugotrajne imovine</t>
  </si>
  <si>
    <t>Ulaganja na tuđoj imovini radi prava korištenja</t>
  </si>
  <si>
    <t>Ostala prava</t>
  </si>
  <si>
    <t xml:space="preserve">Ostala prijev.sredstva -vozila </t>
  </si>
  <si>
    <t>PRIMICI OD FINANCIJSKE IMOVINE I ZADUŽIVANJA</t>
  </si>
  <si>
    <t>Primici od zaduživanja</t>
  </si>
  <si>
    <t>Primljeni financijski leasing od ostalih tuzemnih 
financijskih institucija izvan javnog sektora</t>
  </si>
  <si>
    <t>Naknade za odvojeni život</t>
  </si>
  <si>
    <t>IZDACI ZA FINANCIJSKU IMOVINU I OTPLATE ZAJMOVA</t>
  </si>
  <si>
    <t>Izdaci za otplatu glavnice primljenih kredita i zajmova</t>
  </si>
  <si>
    <t>Otplata glavnice po financijskom leasingu od tuzemnih kreditnih insitucija izvan javnog sektora</t>
  </si>
  <si>
    <t>Primci od financijske imovine i zaduživanja</t>
  </si>
  <si>
    <t>Izdaci za financijsku imovinu i otplate zajmova</t>
  </si>
  <si>
    <t>Poslovni objekti</t>
  </si>
  <si>
    <t>Bolnice, ostali zdravstveni objekti i dr</t>
  </si>
  <si>
    <t>Ivana Šimić, dipl.oec.</t>
  </si>
  <si>
    <t>Doprinosi za mirovinsko osiguranje</t>
  </si>
  <si>
    <t>Doprinosi za zdravst. Zastita na radu</t>
  </si>
  <si>
    <t>Plaća po sudskim sporovima</t>
  </si>
  <si>
    <t>Sudski postupci</t>
  </si>
  <si>
    <t>troškovi sudskih postupaka -ovrhe</t>
  </si>
  <si>
    <t>Kamate za financijski leasing</t>
  </si>
  <si>
    <t>Pomoći dane u inoz. i unutar općeg proračuna</t>
  </si>
  <si>
    <t>Tekuć prijenos između prorač korisnika</t>
  </si>
  <si>
    <t>Rashodi za dodatna ulaganja u nefinancijsk imovinu</t>
  </si>
  <si>
    <t>Dodatna ulaganja u prijevozna sredstva</t>
  </si>
  <si>
    <t>UKUPNI PRIHODI 2024.g.</t>
  </si>
  <si>
    <t xml:space="preserve">Osobni automobil </t>
  </si>
  <si>
    <t>Preneseni višak</t>
  </si>
  <si>
    <t xml:space="preserve">PLAN 2025.
UKUPNO USTANOVA
</t>
  </si>
  <si>
    <t>Tečajevi i stručni ispiti</t>
  </si>
  <si>
    <t>Ostale  zakupnine i najamnine - sklad guma, najam vozila</t>
  </si>
  <si>
    <t>???</t>
  </si>
  <si>
    <t>elektro radovi, ovjesi, rotacija rasvjeta</t>
  </si>
  <si>
    <t>Županija 116 tis plus 42 000 plus 10 tis</t>
  </si>
  <si>
    <t>10 računala</t>
  </si>
  <si>
    <t>7 + 8 med vozila u 2025</t>
  </si>
  <si>
    <t>pakel ,rinel, GPS</t>
  </si>
  <si>
    <t>TURIS HOT, HERA</t>
  </si>
  <si>
    <t>ordinacij pripr sa ž.r</t>
  </si>
  <si>
    <t>medic rada</t>
  </si>
  <si>
    <t xml:space="preserve">zahtjev saniteta </t>
  </si>
  <si>
    <t>25 medic, 5 uprava</t>
  </si>
  <si>
    <t>Razlika</t>
  </si>
  <si>
    <t>Ostali rash.za zapos.-nakn.za rođenje djet, stanarine</t>
  </si>
  <si>
    <t xml:space="preserve">printer,najam </t>
  </si>
  <si>
    <t>Vučna sluzba, Ugljan sanit prijevz</t>
  </si>
  <si>
    <t>Hitni prijevoz brodicama,ministarstvo ,kapetanija</t>
  </si>
  <si>
    <t>medic oprema,, klime, račun oprema</t>
  </si>
  <si>
    <t>Ostale usluge , usluga izmjena guma, i održavanje</t>
  </si>
  <si>
    <t>3 tetre, 11 tis nadogradnja PDJ u sanitetu</t>
  </si>
  <si>
    <t>194 , A1</t>
  </si>
  <si>
    <t>17500 autogum najam, najam sanit prijevozaauta</t>
  </si>
  <si>
    <t>PLAN 2025</t>
  </si>
  <si>
    <t>Rashod za utrošene ljekove</t>
  </si>
  <si>
    <t>Rashodi po osnov utroš ljekova i portoš medic materi</t>
  </si>
  <si>
    <t>Rashod za utrošeni potrošni medic materijal</t>
  </si>
  <si>
    <t>Ostale pristojbe i naknade (tv pristojbe..)</t>
  </si>
  <si>
    <t>Tekuće donacije udrugama</t>
  </si>
  <si>
    <t>nadogradnja centrale na PDJ</t>
  </si>
  <si>
    <t>Doprin.mirovinsko za staž s povećanim trajanjem</t>
  </si>
  <si>
    <t>Plan 2025</t>
  </si>
  <si>
    <t>Pete izmjene 2025</t>
  </si>
  <si>
    <t xml:space="preserve">FINANCIJSKI PLAN ZA 2025 G.  - Pete izmjene i dopune
</t>
  </si>
  <si>
    <t>U Zadru, 27.10.2025.</t>
  </si>
  <si>
    <t>Pomoći iz inozem.i od subjekata unutar općeg prorač.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</si>
</sst>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9"/>
      <color theme="3"/>
      <name val="Arial"/>
      <family val="2"/>
      <charset val="238"/>
    </font>
    <font>
      <b/>
      <sz val="10"/>
      <color theme="3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theme="3"/>
      <name val="Arial"/>
      <family val="2"/>
      <charset val="238"/>
    </font>
    <font>
      <b/>
      <sz val="8"/>
      <color theme="3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3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8"/>
      <color theme="3"/>
      <name val="Arial"/>
      <family val="2"/>
    </font>
    <font>
      <sz val="8"/>
      <color theme="3"/>
      <name val="Arial"/>
      <family val="2"/>
    </font>
    <font>
      <b/>
      <i/>
      <sz val="9"/>
      <name val="Arial"/>
      <family val="2"/>
    </font>
    <font>
      <sz val="9"/>
      <color rgb="FFFF0000"/>
      <name val="Arial"/>
      <family val="2"/>
      <charset val="238"/>
    </font>
    <font>
      <sz val="9"/>
      <color theme="3"/>
      <name val="Arial"/>
      <family val="2"/>
    </font>
    <font>
      <b/>
      <sz val="9"/>
      <color theme="3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5C3EF"/>
        <bgColor indexed="64"/>
      </patternFill>
    </fill>
    <fill>
      <patternFill patternType="solid">
        <fgColor rgb="FFF5C3EF"/>
        <bgColor indexed="8"/>
      </patternFill>
    </fill>
    <fill>
      <patternFill patternType="solid">
        <fgColor rgb="FFF0A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DDB7B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314">
    <xf numFmtId="0" fontId="0" fillId="0" borderId="0" xfId="0"/>
    <xf numFmtId="0" fontId="1" fillId="0" borderId="0" xfId="0" applyFont="1"/>
    <xf numFmtId="164" fontId="0" fillId="0" borderId="0" xfId="0" applyNumberFormat="1"/>
    <xf numFmtId="164" fontId="3" fillId="0" borderId="0" xfId="0" applyNumberFormat="1" applyFont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5" fillId="3" borderId="9" xfId="0" applyFont="1" applyFill="1" applyBorder="1"/>
    <xf numFmtId="0" fontId="5" fillId="3" borderId="10" xfId="0" applyFont="1" applyFill="1" applyBorder="1"/>
    <xf numFmtId="0" fontId="6" fillId="3" borderId="6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0" borderId="0" xfId="0" applyFont="1"/>
    <xf numFmtId="0" fontId="5" fillId="2" borderId="15" xfId="0" applyFont="1" applyFill="1" applyBorder="1"/>
    <xf numFmtId="0" fontId="5" fillId="0" borderId="1" xfId="0" applyFont="1" applyBorder="1"/>
    <xf numFmtId="0" fontId="5" fillId="0" borderId="2" xfId="0" applyFont="1" applyBorder="1"/>
    <xf numFmtId="164" fontId="5" fillId="0" borderId="2" xfId="0" applyNumberFormat="1" applyFont="1" applyBorder="1"/>
    <xf numFmtId="164" fontId="5" fillId="4" borderId="2" xfId="0" applyNumberFormat="1" applyFont="1" applyFill="1" applyBorder="1"/>
    <xf numFmtId="164" fontId="5" fillId="0" borderId="4" xfId="0" applyNumberFormat="1" applyFont="1" applyBorder="1"/>
    <xf numFmtId="164" fontId="5" fillId="4" borderId="6" xfId="0" applyNumberFormat="1" applyFont="1" applyFill="1" applyBorder="1"/>
    <xf numFmtId="164" fontId="5" fillId="0" borderId="8" xfId="0" applyNumberFormat="1" applyFont="1" applyBorder="1"/>
    <xf numFmtId="164" fontId="5" fillId="0" borderId="15" xfId="0" applyNumberFormat="1" applyFont="1" applyBorder="1"/>
    <xf numFmtId="0" fontId="5" fillId="2" borderId="17" xfId="0" applyFont="1" applyFill="1" applyBorder="1"/>
    <xf numFmtId="0" fontId="0" fillId="0" borderId="15" xfId="0" applyBorder="1"/>
    <xf numFmtId="0" fontId="5" fillId="0" borderId="7" xfId="0" applyFont="1" applyBorder="1"/>
    <xf numFmtId="0" fontId="5" fillId="0" borderId="8" xfId="0" applyFont="1" applyBorder="1"/>
    <xf numFmtId="0" fontId="5" fillId="0" borderId="3" xfId="0" applyFont="1" applyBorder="1"/>
    <xf numFmtId="0" fontId="5" fillId="0" borderId="4" xfId="0" applyFont="1" applyBorder="1"/>
    <xf numFmtId="0" fontId="5" fillId="4" borderId="5" xfId="0" applyFont="1" applyFill="1" applyBorder="1"/>
    <xf numFmtId="0" fontId="5" fillId="4" borderId="6" xfId="0" applyFont="1" applyFill="1" applyBorder="1"/>
    <xf numFmtId="0" fontId="5" fillId="0" borderId="17" xfId="0" applyFont="1" applyBorder="1"/>
    <xf numFmtId="0" fontId="5" fillId="0" borderId="15" xfId="0" applyFont="1" applyBorder="1"/>
    <xf numFmtId="164" fontId="6" fillId="0" borderId="23" xfId="0" applyNumberFormat="1" applyFont="1" applyBorder="1"/>
    <xf numFmtId="164" fontId="5" fillId="2" borderId="24" xfId="0" applyNumberFormat="1" applyFont="1" applyFill="1" applyBorder="1"/>
    <xf numFmtId="0" fontId="4" fillId="3" borderId="19" xfId="0" applyFont="1" applyFill="1" applyBorder="1" applyAlignment="1">
      <alignment horizontal="center"/>
    </xf>
    <xf numFmtId="0" fontId="5" fillId="2" borderId="16" xfId="0" applyFont="1" applyFill="1" applyBorder="1"/>
    <xf numFmtId="0" fontId="5" fillId="2" borderId="20" xfId="0" applyFont="1" applyFill="1" applyBorder="1"/>
    <xf numFmtId="0" fontId="5" fillId="3" borderId="19" xfId="0" applyFont="1" applyFill="1" applyBorder="1"/>
    <xf numFmtId="0" fontId="5" fillId="2" borderId="21" xfId="0" applyFont="1" applyFill="1" applyBorder="1"/>
    <xf numFmtId="0" fontId="5" fillId="3" borderId="22" xfId="0" applyFont="1" applyFill="1" applyBorder="1"/>
    <xf numFmtId="0" fontId="5" fillId="2" borderId="18" xfId="0" applyFont="1" applyFill="1" applyBorder="1"/>
    <xf numFmtId="0" fontId="5" fillId="0" borderId="21" xfId="0" applyFont="1" applyBorder="1"/>
    <xf numFmtId="0" fontId="5" fillId="0" borderId="16" xfId="0" applyFont="1" applyBorder="1"/>
    <xf numFmtId="0" fontId="5" fillId="0" borderId="20" xfId="0" applyFont="1" applyBorder="1"/>
    <xf numFmtId="0" fontId="5" fillId="4" borderId="19" xfId="0" applyFont="1" applyFill="1" applyBorder="1"/>
    <xf numFmtId="0" fontId="5" fillId="0" borderId="18" xfId="0" applyFont="1" applyBorder="1"/>
    <xf numFmtId="164" fontId="7" fillId="3" borderId="6" xfId="0" applyNumberFormat="1" applyFont="1" applyFill="1" applyBorder="1" applyAlignment="1">
      <alignment horizontal="center" wrapText="1"/>
    </xf>
    <xf numFmtId="0" fontId="5" fillId="0" borderId="17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" fontId="10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31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11" xfId="0" applyFont="1" applyBorder="1"/>
    <xf numFmtId="0" fontId="10" fillId="0" borderId="1" xfId="0" applyFont="1" applyBorder="1" applyAlignment="1">
      <alignment horizontal="left"/>
    </xf>
    <xf numFmtId="4" fontId="10" fillId="0" borderId="31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5" fillId="6" borderId="14" xfId="0" applyFont="1" applyFill="1" applyBorder="1"/>
    <xf numFmtId="0" fontId="5" fillId="6" borderId="1" xfId="0" applyFont="1" applyFill="1" applyBorder="1" applyAlignment="1">
      <alignment horizontal="left"/>
    </xf>
    <xf numFmtId="0" fontId="5" fillId="7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10" fillId="0" borderId="37" xfId="0" applyFont="1" applyBorder="1" applyAlignment="1">
      <alignment horizontal="left"/>
    </xf>
    <xf numFmtId="0" fontId="11" fillId="6" borderId="5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6" borderId="37" xfId="0" applyFont="1" applyFill="1" applyBorder="1" applyAlignment="1">
      <alignment horizontal="left"/>
    </xf>
    <xf numFmtId="4" fontId="17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/>
    </xf>
    <xf numFmtId="4" fontId="18" fillId="3" borderId="10" xfId="0" applyNumberFormat="1" applyFont="1" applyFill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right"/>
    </xf>
    <xf numFmtId="4" fontId="18" fillId="6" borderId="2" xfId="0" applyNumberFormat="1" applyFont="1" applyFill="1" applyBorder="1" applyAlignment="1">
      <alignment horizontal="right"/>
    </xf>
    <xf numFmtId="4" fontId="18" fillId="6" borderId="26" xfId="0" applyNumberFormat="1" applyFont="1" applyFill="1" applyBorder="1" applyAlignment="1">
      <alignment horizontal="right"/>
    </xf>
    <xf numFmtId="4" fontId="18" fillId="0" borderId="2" xfId="0" applyNumberFormat="1" applyFont="1" applyBorder="1" applyAlignment="1">
      <alignment horizontal="right"/>
    </xf>
    <xf numFmtId="4" fontId="18" fillId="6" borderId="24" xfId="0" applyNumberFormat="1" applyFont="1" applyFill="1" applyBorder="1" applyAlignment="1">
      <alignment horizontal="right"/>
    </xf>
    <xf numFmtId="4" fontId="17" fillId="0" borderId="21" xfId="0" applyNumberFormat="1" applyFont="1" applyBorder="1" applyAlignment="1">
      <alignment horizontal="right"/>
    </xf>
    <xf numFmtId="4" fontId="17" fillId="0" borderId="8" xfId="0" applyNumberFormat="1" applyFont="1" applyBorder="1" applyAlignment="1">
      <alignment horizontal="right"/>
    </xf>
    <xf numFmtId="4" fontId="17" fillId="0" borderId="27" xfId="0" applyNumberFormat="1" applyFont="1" applyBorder="1" applyAlignment="1">
      <alignment horizontal="right"/>
    </xf>
    <xf numFmtId="4" fontId="18" fillId="6" borderId="16" xfId="0" applyNumberFormat="1" applyFont="1" applyFill="1" applyBorder="1" applyAlignment="1">
      <alignment horizontal="right"/>
    </xf>
    <xf numFmtId="4" fontId="17" fillId="0" borderId="16" xfId="0" applyNumberFormat="1" applyFont="1" applyBorder="1" applyAlignment="1">
      <alignment horizontal="right"/>
    </xf>
    <xf numFmtId="4" fontId="17" fillId="0" borderId="2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horizontal="right"/>
    </xf>
    <xf numFmtId="4" fontId="18" fillId="7" borderId="16" xfId="0" applyNumberFormat="1" applyFont="1" applyFill="1" applyBorder="1" applyAlignment="1">
      <alignment horizontal="right"/>
    </xf>
    <xf numFmtId="4" fontId="18" fillId="7" borderId="26" xfId="0" applyNumberFormat="1" applyFont="1" applyFill="1" applyBorder="1" applyAlignment="1">
      <alignment horizontal="right"/>
    </xf>
    <xf numFmtId="4" fontId="17" fillId="0" borderId="43" xfId="0" applyNumberFormat="1" applyFont="1" applyBorder="1" applyAlignment="1">
      <alignment horizontal="right"/>
    </xf>
    <xf numFmtId="4" fontId="17" fillId="0" borderId="24" xfId="0" applyNumberFormat="1" applyFont="1" applyBorder="1" applyAlignment="1">
      <alignment horizontal="right"/>
    </xf>
    <xf numFmtId="4" fontId="18" fillId="8" borderId="2" xfId="0" applyNumberFormat="1" applyFont="1" applyFill="1" applyBorder="1" applyAlignment="1">
      <alignment horizontal="right"/>
    </xf>
    <xf numFmtId="4" fontId="17" fillId="2" borderId="2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horizontal="left"/>
    </xf>
    <xf numFmtId="4" fontId="18" fillId="8" borderId="26" xfId="0" applyNumberFormat="1" applyFont="1" applyFill="1" applyBorder="1" applyAlignment="1">
      <alignment horizontal="right"/>
    </xf>
    <xf numFmtId="4" fontId="17" fillId="2" borderId="26" xfId="0" applyNumberFormat="1" applyFont="1" applyFill="1" applyBorder="1" applyAlignment="1">
      <alignment horizontal="right"/>
    </xf>
    <xf numFmtId="4" fontId="18" fillId="7" borderId="2" xfId="0" applyNumberFormat="1" applyFont="1" applyFill="1" applyBorder="1" applyAlignment="1">
      <alignment horizontal="right"/>
    </xf>
    <xf numFmtId="0" fontId="10" fillId="0" borderId="7" xfId="0" applyFont="1" applyBorder="1" applyAlignment="1">
      <alignment horizontal="left"/>
    </xf>
    <xf numFmtId="0" fontId="10" fillId="0" borderId="44" xfId="0" applyFont="1" applyBorder="1"/>
    <xf numFmtId="0" fontId="5" fillId="6" borderId="11" xfId="0" applyFont="1" applyFill="1" applyBorder="1"/>
    <xf numFmtId="0" fontId="5" fillId="0" borderId="11" xfId="2" applyFont="1" applyBorder="1" applyAlignment="1">
      <alignment horizontal="left" wrapText="1"/>
    </xf>
    <xf numFmtId="0" fontId="6" fillId="0" borderId="11" xfId="3" applyFont="1" applyBorder="1" applyAlignment="1">
      <alignment horizontal="left" wrapText="1"/>
    </xf>
    <xf numFmtId="0" fontId="5" fillId="0" borderId="11" xfId="4" applyFont="1" applyBorder="1" applyAlignment="1">
      <alignment horizontal="left" wrapText="1"/>
    </xf>
    <xf numFmtId="0" fontId="6" fillId="0" borderId="11" xfId="5" applyFont="1" applyBorder="1" applyAlignment="1">
      <alignment horizontal="left" wrapText="1"/>
    </xf>
    <xf numFmtId="0" fontId="5" fillId="6" borderId="42" xfId="0" applyFont="1" applyFill="1" applyBorder="1"/>
    <xf numFmtId="4" fontId="18" fillId="3" borderId="22" xfId="0" applyNumberFormat="1" applyFont="1" applyFill="1" applyBorder="1" applyAlignment="1">
      <alignment horizontal="center" vertical="center" wrapText="1"/>
    </xf>
    <xf numFmtId="4" fontId="17" fillId="0" borderId="45" xfId="0" applyNumberFormat="1" applyFont="1" applyBorder="1" applyAlignment="1">
      <alignment horizontal="right"/>
    </xf>
    <xf numFmtId="4" fontId="18" fillId="0" borderId="16" xfId="0" applyNumberFormat="1" applyFont="1" applyBorder="1" applyAlignment="1">
      <alignment horizontal="right"/>
    </xf>
    <xf numFmtId="4" fontId="18" fillId="6" borderId="43" xfId="0" applyNumberFormat="1" applyFont="1" applyFill="1" applyBorder="1" applyAlignment="1">
      <alignment horizontal="right"/>
    </xf>
    <xf numFmtId="0" fontId="10" fillId="0" borderId="12" xfId="0" applyFont="1" applyBorder="1"/>
    <xf numFmtId="0" fontId="10" fillId="0" borderId="11" xfId="0" applyFont="1" applyBorder="1"/>
    <xf numFmtId="0" fontId="5" fillId="7" borderId="11" xfId="2" applyFont="1" applyFill="1" applyBorder="1" applyAlignment="1">
      <alignment horizontal="left" vertical="center" wrapText="1"/>
    </xf>
    <xf numFmtId="0" fontId="10" fillId="0" borderId="11" xfId="2" applyFont="1" applyBorder="1" applyAlignment="1">
      <alignment horizontal="left" vertical="center" wrapText="1"/>
    </xf>
    <xf numFmtId="0" fontId="5" fillId="6" borderId="11" xfId="2" applyFont="1" applyFill="1" applyBorder="1" applyAlignment="1">
      <alignment horizontal="left" vertical="center" wrapText="1"/>
    </xf>
    <xf numFmtId="0" fontId="6" fillId="7" borderId="11" xfId="3" applyFont="1" applyFill="1" applyBorder="1" applyAlignment="1">
      <alignment horizontal="left" wrapText="1"/>
    </xf>
    <xf numFmtId="0" fontId="16" fillId="0" borderId="11" xfId="3" applyFont="1" applyBorder="1" applyAlignment="1">
      <alignment horizontal="left" wrapText="1"/>
    </xf>
    <xf numFmtId="0" fontId="16" fillId="0" borderId="42" xfId="3" applyFont="1" applyBorder="1" applyAlignment="1">
      <alignment horizontal="left" wrapText="1"/>
    </xf>
    <xf numFmtId="0" fontId="5" fillId="8" borderId="11" xfId="4" applyFont="1" applyFill="1" applyBorder="1" applyAlignment="1">
      <alignment horizontal="left" vertical="center" wrapText="1"/>
    </xf>
    <xf numFmtId="0" fontId="10" fillId="0" borderId="11" xfId="4" applyFont="1" applyBorder="1" applyAlignment="1">
      <alignment horizontal="left" vertical="center" wrapText="1"/>
    </xf>
    <xf numFmtId="0" fontId="10" fillId="2" borderId="11" xfId="0" applyFont="1" applyFill="1" applyBorder="1"/>
    <xf numFmtId="0" fontId="10" fillId="0" borderId="11" xfId="0" applyFont="1" applyBorder="1" applyAlignment="1">
      <alignment vertical="center" wrapText="1"/>
    </xf>
    <xf numFmtId="0" fontId="5" fillId="8" borderId="11" xfId="0" applyFont="1" applyFill="1" applyBorder="1"/>
    <xf numFmtId="0" fontId="5" fillId="9" borderId="11" xfId="4" applyFont="1" applyFill="1" applyBorder="1" applyAlignment="1">
      <alignment horizontal="left" vertical="center" wrapText="1"/>
    </xf>
    <xf numFmtId="4" fontId="18" fillId="8" borderId="16" xfId="0" applyNumberFormat="1" applyFont="1" applyFill="1" applyBorder="1" applyAlignment="1">
      <alignment horizontal="right"/>
    </xf>
    <xf numFmtId="4" fontId="17" fillId="2" borderId="16" xfId="0" applyNumberFormat="1" applyFont="1" applyFill="1" applyBorder="1" applyAlignment="1">
      <alignment horizontal="right"/>
    </xf>
    <xf numFmtId="0" fontId="5" fillId="0" borderId="41" xfId="0" applyFont="1" applyBorder="1"/>
    <xf numFmtId="4" fontId="17" fillId="0" borderId="18" xfId="0" applyNumberFormat="1" applyFont="1" applyBorder="1" applyAlignment="1">
      <alignment horizontal="right"/>
    </xf>
    <xf numFmtId="4" fontId="5" fillId="0" borderId="51" xfId="0" applyNumberFormat="1" applyFont="1" applyBorder="1" applyAlignment="1">
      <alignment horizontal="right"/>
    </xf>
    <xf numFmtId="4" fontId="20" fillId="6" borderId="19" xfId="0" applyNumberFormat="1" applyFont="1" applyFill="1" applyBorder="1" applyAlignment="1">
      <alignment horizontal="right"/>
    </xf>
    <xf numFmtId="4" fontId="20" fillId="6" borderId="6" xfId="0" applyNumberFormat="1" applyFont="1" applyFill="1" applyBorder="1" applyAlignment="1">
      <alignment horizontal="right"/>
    </xf>
    <xf numFmtId="4" fontId="20" fillId="6" borderId="33" xfId="0" applyNumberFormat="1" applyFont="1" applyFill="1" applyBorder="1" applyAlignment="1">
      <alignment horizontal="right"/>
    </xf>
    <xf numFmtId="4" fontId="4" fillId="6" borderId="25" xfId="0" applyNumberFormat="1" applyFont="1" applyFill="1" applyBorder="1" applyAlignment="1">
      <alignment horizontal="right"/>
    </xf>
    <xf numFmtId="4" fontId="5" fillId="3" borderId="30" xfId="0" applyNumberFormat="1" applyFont="1" applyFill="1" applyBorder="1" applyAlignment="1">
      <alignment horizontal="center" vertical="center" wrapText="1"/>
    </xf>
    <xf numFmtId="4" fontId="10" fillId="0" borderId="49" xfId="0" applyNumberFormat="1" applyFont="1" applyBorder="1" applyAlignment="1">
      <alignment horizontal="right"/>
    </xf>
    <xf numFmtId="4" fontId="5" fillId="6" borderId="31" xfId="0" applyNumberFormat="1" applyFont="1" applyFill="1" applyBorder="1" applyAlignment="1">
      <alignment horizontal="right"/>
    </xf>
    <xf numFmtId="4" fontId="5" fillId="6" borderId="35" xfId="0" applyNumberFormat="1" applyFont="1" applyFill="1" applyBorder="1" applyAlignment="1">
      <alignment horizontal="right"/>
    </xf>
    <xf numFmtId="4" fontId="10" fillId="0" borderId="32" xfId="0" applyNumberFormat="1" applyFont="1" applyBorder="1" applyAlignment="1">
      <alignment horizontal="right"/>
    </xf>
    <xf numFmtId="4" fontId="5" fillId="7" borderId="31" xfId="0" applyNumberFormat="1" applyFont="1" applyFill="1" applyBorder="1" applyAlignment="1">
      <alignment horizontal="right"/>
    </xf>
    <xf numFmtId="4" fontId="10" fillId="0" borderId="35" xfId="0" applyNumberFormat="1" applyFont="1" applyBorder="1" applyAlignment="1">
      <alignment horizontal="right"/>
    </xf>
    <xf numFmtId="4" fontId="5" fillId="8" borderId="31" xfId="0" applyNumberFormat="1" applyFont="1" applyFill="1" applyBorder="1" applyAlignment="1">
      <alignment horizontal="right"/>
    </xf>
    <xf numFmtId="4" fontId="14" fillId="0" borderId="31" xfId="0" applyNumberFormat="1" applyFont="1" applyBorder="1" applyAlignment="1">
      <alignment horizontal="right"/>
    </xf>
    <xf numFmtId="4" fontId="21" fillId="0" borderId="2" xfId="0" applyNumberFormat="1" applyFont="1" applyBorder="1" applyAlignment="1">
      <alignment horizontal="right"/>
    </xf>
    <xf numFmtId="4" fontId="23" fillId="3" borderId="22" xfId="0" applyNumberFormat="1" applyFont="1" applyFill="1" applyBorder="1" applyAlignment="1">
      <alignment horizontal="center" vertical="center" wrapText="1"/>
    </xf>
    <xf numFmtId="4" fontId="18" fillId="4" borderId="10" xfId="0" applyNumberFormat="1" applyFont="1" applyFill="1" applyBorder="1" applyAlignment="1">
      <alignment horizontal="center" vertical="center" wrapText="1"/>
    </xf>
    <xf numFmtId="4" fontId="18" fillId="4" borderId="46" xfId="0" applyNumberFormat="1" applyFont="1" applyFill="1" applyBorder="1" applyAlignment="1">
      <alignment horizontal="center" vertical="center" wrapText="1"/>
    </xf>
    <xf numFmtId="4" fontId="17" fillId="0" borderId="47" xfId="0" applyNumberFormat="1" applyFont="1" applyBorder="1" applyAlignment="1">
      <alignment horizontal="right"/>
    </xf>
    <xf numFmtId="4" fontId="23" fillId="6" borderId="16" xfId="0" applyNumberFormat="1" applyFont="1" applyFill="1" applyBorder="1" applyAlignment="1">
      <alignment horizontal="right"/>
    </xf>
    <xf numFmtId="4" fontId="18" fillId="6" borderId="34" xfId="0" applyNumberFormat="1" applyFont="1" applyFill="1" applyBorder="1" applyAlignment="1">
      <alignment horizontal="right"/>
    </xf>
    <xf numFmtId="4" fontId="23" fillId="0" borderId="16" xfId="0" applyNumberFormat="1" applyFont="1" applyBorder="1" applyAlignment="1">
      <alignment horizontal="right"/>
    </xf>
    <xf numFmtId="4" fontId="18" fillId="0" borderId="34" xfId="0" applyNumberFormat="1" applyFont="1" applyBorder="1" applyAlignment="1">
      <alignment horizontal="right"/>
    </xf>
    <xf numFmtId="4" fontId="23" fillId="6" borderId="43" xfId="0" applyNumberFormat="1" applyFont="1" applyFill="1" applyBorder="1" applyAlignment="1">
      <alignment horizontal="right"/>
    </xf>
    <xf numFmtId="4" fontId="18" fillId="6" borderId="48" xfId="0" applyNumberFormat="1" applyFont="1" applyFill="1" applyBorder="1" applyAlignment="1">
      <alignment horizontal="right"/>
    </xf>
    <xf numFmtId="4" fontId="9" fillId="6" borderId="19" xfId="0" applyNumberFormat="1" applyFont="1" applyFill="1" applyBorder="1" applyAlignment="1">
      <alignment horizontal="right"/>
    </xf>
    <xf numFmtId="4" fontId="20" fillId="6" borderId="36" xfId="0" applyNumberFormat="1" applyFont="1" applyFill="1" applyBorder="1" applyAlignment="1">
      <alignment horizontal="right"/>
    </xf>
    <xf numFmtId="4" fontId="18" fillId="0" borderId="15" xfId="0" applyNumberFormat="1" applyFont="1" applyBorder="1" applyAlignment="1">
      <alignment horizontal="right"/>
    </xf>
    <xf numFmtId="4" fontId="18" fillId="0" borderId="52" xfId="0" applyNumberFormat="1" applyFont="1" applyBorder="1" applyAlignment="1">
      <alignment horizontal="right"/>
    </xf>
    <xf numFmtId="4" fontId="22" fillId="0" borderId="21" xfId="0" applyNumberFormat="1" applyFont="1" applyBorder="1" applyAlignment="1">
      <alignment horizontal="right"/>
    </xf>
    <xf numFmtId="4" fontId="17" fillId="0" borderId="50" xfId="0" applyNumberFormat="1" applyFont="1" applyBorder="1" applyAlignment="1">
      <alignment horizontal="right"/>
    </xf>
    <xf numFmtId="4" fontId="22" fillId="0" borderId="16" xfId="0" applyNumberFormat="1" applyFont="1" applyBorder="1" applyAlignment="1">
      <alignment horizontal="right"/>
    </xf>
    <xf numFmtId="4" fontId="17" fillId="0" borderId="34" xfId="0" applyNumberFormat="1" applyFont="1" applyBorder="1" applyAlignment="1">
      <alignment horizontal="right"/>
    </xf>
    <xf numFmtId="4" fontId="23" fillId="7" borderId="16" xfId="0" applyNumberFormat="1" applyFont="1" applyFill="1" applyBorder="1" applyAlignment="1">
      <alignment horizontal="right"/>
    </xf>
    <xf numFmtId="4" fontId="18" fillId="7" borderId="34" xfId="0" applyNumberFormat="1" applyFont="1" applyFill="1" applyBorder="1" applyAlignment="1">
      <alignment horizontal="right"/>
    </xf>
    <xf numFmtId="4" fontId="22" fillId="0" borderId="43" xfId="0" applyNumberFormat="1" applyFont="1" applyBorder="1" applyAlignment="1">
      <alignment horizontal="right"/>
    </xf>
    <xf numFmtId="4" fontId="17" fillId="0" borderId="48" xfId="0" applyNumberFormat="1" applyFont="1" applyBorder="1" applyAlignment="1">
      <alignment horizontal="right"/>
    </xf>
    <xf numFmtId="4" fontId="23" fillId="8" borderId="16" xfId="0" applyNumberFormat="1" applyFont="1" applyFill="1" applyBorder="1" applyAlignment="1">
      <alignment horizontal="right"/>
    </xf>
    <xf numFmtId="4" fontId="22" fillId="2" borderId="16" xfId="0" applyNumberFormat="1" applyFont="1" applyFill="1" applyBorder="1" applyAlignment="1">
      <alignment horizontal="right"/>
    </xf>
    <xf numFmtId="0" fontId="10" fillId="0" borderId="40" xfId="0" applyFont="1" applyBorder="1"/>
    <xf numFmtId="0" fontId="5" fillId="6" borderId="13" xfId="0" applyFont="1" applyFill="1" applyBorder="1"/>
    <xf numFmtId="0" fontId="10" fillId="0" borderId="13" xfId="0" applyFont="1" applyBorder="1"/>
    <xf numFmtId="4" fontId="18" fillId="5" borderId="43" xfId="0" applyNumberFormat="1" applyFont="1" applyFill="1" applyBorder="1"/>
    <xf numFmtId="4" fontId="20" fillId="6" borderId="14" xfId="0" applyNumberFormat="1" applyFont="1" applyFill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" fontId="18" fillId="6" borderId="11" xfId="0" applyNumberFormat="1" applyFont="1" applyFill="1" applyBorder="1" applyAlignment="1">
      <alignment horizontal="right"/>
    </xf>
    <xf numFmtId="4" fontId="17" fillId="0" borderId="11" xfId="0" applyNumberFormat="1" applyFont="1" applyBorder="1" applyAlignment="1">
      <alignment horizontal="right"/>
    </xf>
    <xf numFmtId="4" fontId="18" fillId="7" borderId="11" xfId="0" applyNumberFormat="1" applyFont="1" applyFill="1" applyBorder="1" applyAlignment="1">
      <alignment horizontal="right"/>
    </xf>
    <xf numFmtId="4" fontId="18" fillId="8" borderId="11" xfId="0" applyNumberFormat="1" applyFont="1" applyFill="1" applyBorder="1" applyAlignment="1">
      <alignment horizontal="right"/>
    </xf>
    <xf numFmtId="4" fontId="17" fillId="2" borderId="11" xfId="0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left"/>
    </xf>
    <xf numFmtId="0" fontId="10" fillId="0" borderId="2" xfId="4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right"/>
    </xf>
    <xf numFmtId="4" fontId="22" fillId="0" borderId="2" xfId="0" applyNumberFormat="1" applyFont="1" applyBorder="1" applyAlignment="1">
      <alignment horizontal="right"/>
    </xf>
    <xf numFmtId="0" fontId="10" fillId="10" borderId="2" xfId="0" applyFont="1" applyFill="1" applyBorder="1" applyAlignment="1">
      <alignment horizontal="left"/>
    </xf>
    <xf numFmtId="4" fontId="10" fillId="10" borderId="2" xfId="0" applyNumberFormat="1" applyFont="1" applyFill="1" applyBorder="1" applyAlignment="1">
      <alignment horizontal="right"/>
    </xf>
    <xf numFmtId="4" fontId="22" fillId="10" borderId="2" xfId="0" applyNumberFormat="1" applyFont="1" applyFill="1" applyBorder="1" applyAlignment="1">
      <alignment horizontal="right"/>
    </xf>
    <xf numFmtId="4" fontId="17" fillId="10" borderId="2" xfId="0" applyNumberFormat="1" applyFont="1" applyFill="1" applyBorder="1" applyAlignment="1">
      <alignment horizontal="right"/>
    </xf>
    <xf numFmtId="0" fontId="24" fillId="10" borderId="2" xfId="4" applyFont="1" applyFill="1" applyBorder="1" applyAlignment="1">
      <alignment horizontal="left" vertical="center" wrapText="1"/>
    </xf>
    <xf numFmtId="4" fontId="24" fillId="10" borderId="2" xfId="0" applyNumberFormat="1" applyFont="1" applyFill="1" applyBorder="1" applyAlignment="1">
      <alignment horizontal="right"/>
    </xf>
    <xf numFmtId="0" fontId="24" fillId="8" borderId="2" xfId="4" applyFont="1" applyFill="1" applyBorder="1" applyAlignment="1">
      <alignment horizontal="left" vertical="center" wrapText="1"/>
    </xf>
    <xf numFmtId="4" fontId="25" fillId="0" borderId="23" xfId="0" applyNumberFormat="1" applyFont="1" applyBorder="1" applyAlignment="1">
      <alignment horizontal="right"/>
    </xf>
    <xf numFmtId="0" fontId="24" fillId="12" borderId="2" xfId="0" applyFont="1" applyFill="1" applyBorder="1" applyAlignment="1">
      <alignment horizontal="left"/>
    </xf>
    <xf numFmtId="0" fontId="26" fillId="12" borderId="2" xfId="3" applyFont="1" applyFill="1" applyBorder="1" applyAlignment="1">
      <alignment horizontal="left" wrapText="1"/>
    </xf>
    <xf numFmtId="4" fontId="24" fillId="12" borderId="2" xfId="0" applyNumberFormat="1" applyFont="1" applyFill="1" applyBorder="1" applyAlignment="1">
      <alignment horizontal="right"/>
    </xf>
    <xf numFmtId="4" fontId="18" fillId="0" borderId="0" xfId="0" applyNumberFormat="1" applyFont="1" applyBorder="1" applyAlignment="1">
      <alignment horizontal="right"/>
    </xf>
    <xf numFmtId="4" fontId="28" fillId="0" borderId="0" xfId="0" applyNumberFormat="1" applyFont="1" applyBorder="1" applyAlignment="1">
      <alignment horizontal="right"/>
    </xf>
    <xf numFmtId="4" fontId="27" fillId="11" borderId="0" xfId="0" applyNumberFormat="1" applyFont="1" applyFill="1" applyBorder="1" applyAlignment="1">
      <alignment horizontal="right"/>
    </xf>
    <xf numFmtId="4" fontId="10" fillId="11" borderId="0" xfId="0" applyNumberFormat="1" applyFont="1" applyFill="1" applyBorder="1" applyAlignment="1">
      <alignment horizontal="right"/>
    </xf>
    <xf numFmtId="0" fontId="24" fillId="7" borderId="2" xfId="0" applyFont="1" applyFill="1" applyBorder="1" applyAlignment="1">
      <alignment horizontal="left"/>
    </xf>
    <xf numFmtId="0" fontId="24" fillId="7" borderId="2" xfId="4" applyFont="1" applyFill="1" applyBorder="1" applyAlignment="1">
      <alignment horizontal="left" vertical="center" wrapText="1"/>
    </xf>
    <xf numFmtId="4" fontId="24" fillId="7" borderId="2" xfId="0" applyNumberFormat="1" applyFont="1" applyFill="1" applyBorder="1" applyAlignment="1">
      <alignment horizontal="right"/>
    </xf>
    <xf numFmtId="0" fontId="24" fillId="8" borderId="2" xfId="0" applyFont="1" applyFill="1" applyBorder="1" applyAlignment="1">
      <alignment horizontal="left"/>
    </xf>
    <xf numFmtId="4" fontId="24" fillId="8" borderId="2" xfId="0" applyNumberFormat="1" applyFont="1" applyFill="1" applyBorder="1" applyAlignment="1">
      <alignment horizontal="right"/>
    </xf>
    <xf numFmtId="4" fontId="25" fillId="0" borderId="2" xfId="0" applyNumberFormat="1" applyFont="1" applyBorder="1" applyAlignment="1">
      <alignment horizontal="right"/>
    </xf>
    <xf numFmtId="0" fontId="24" fillId="8" borderId="1" xfId="0" applyFont="1" applyFill="1" applyBorder="1" applyAlignment="1">
      <alignment horizontal="left"/>
    </xf>
    <xf numFmtId="0" fontId="24" fillId="0" borderId="0" xfId="0" applyFont="1"/>
    <xf numFmtId="0" fontId="24" fillId="8" borderId="2" xfId="0" applyFont="1" applyFill="1" applyBorder="1" applyAlignment="1">
      <alignment vertical="center" wrapText="1"/>
    </xf>
    <xf numFmtId="0" fontId="5" fillId="8" borderId="0" xfId="0" applyFont="1" applyFill="1"/>
    <xf numFmtId="0" fontId="5" fillId="11" borderId="0" xfId="0" applyFont="1" applyFill="1"/>
    <xf numFmtId="0" fontId="25" fillId="11" borderId="1" xfId="0" applyFont="1" applyFill="1" applyBorder="1" applyAlignment="1">
      <alignment horizontal="left"/>
    </xf>
    <xf numFmtId="0" fontId="25" fillId="11" borderId="2" xfId="2" applyFont="1" applyFill="1" applyBorder="1" applyAlignment="1">
      <alignment horizontal="left" vertical="center" wrapText="1"/>
    </xf>
    <xf numFmtId="4" fontId="25" fillId="11" borderId="2" xfId="0" applyNumberFormat="1" applyFont="1" applyFill="1" applyBorder="1" applyAlignment="1">
      <alignment horizontal="right"/>
    </xf>
    <xf numFmtId="0" fontId="25" fillId="11" borderId="0" xfId="0" applyFont="1" applyFill="1"/>
    <xf numFmtId="0" fontId="24" fillId="7" borderId="1" xfId="0" applyFont="1" applyFill="1" applyBorder="1" applyAlignment="1">
      <alignment horizontal="left"/>
    </xf>
    <xf numFmtId="0" fontId="24" fillId="7" borderId="16" xfId="0" applyFont="1" applyFill="1" applyBorder="1" applyAlignment="1">
      <alignment horizontal="left"/>
    </xf>
    <xf numFmtId="0" fontId="24" fillId="7" borderId="2" xfId="0" applyFont="1" applyFill="1" applyBorder="1"/>
    <xf numFmtId="0" fontId="24" fillId="8" borderId="16" xfId="0" applyFont="1" applyFill="1" applyBorder="1" applyAlignment="1">
      <alignment horizontal="left"/>
    </xf>
    <xf numFmtId="0" fontId="24" fillId="8" borderId="2" xfId="0" applyFont="1" applyFill="1" applyBorder="1"/>
    <xf numFmtId="0" fontId="29" fillId="0" borderId="0" xfId="0" applyFont="1" applyAlignment="1">
      <alignment horizontal="left"/>
    </xf>
    <xf numFmtId="0" fontId="25" fillId="0" borderId="0" xfId="0" applyFont="1"/>
    <xf numFmtId="4" fontId="10" fillId="0" borderId="0" xfId="0" applyNumberFormat="1" applyFont="1"/>
    <xf numFmtId="0" fontId="30" fillId="0" borderId="0" xfId="0" applyFont="1"/>
    <xf numFmtId="0" fontId="8" fillId="0" borderId="2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" fontId="18" fillId="5" borderId="42" xfId="0" applyNumberFormat="1" applyFont="1" applyFill="1" applyBorder="1" applyAlignment="1">
      <alignment horizontal="center"/>
    </xf>
    <xf numFmtId="4" fontId="18" fillId="5" borderId="38" xfId="0" applyNumberFormat="1" applyFont="1" applyFill="1" applyBorder="1" applyAlignment="1">
      <alignment horizontal="center"/>
    </xf>
    <xf numFmtId="0" fontId="24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4" fontId="31" fillId="0" borderId="0" xfId="0" applyNumberFormat="1" applyFont="1" applyAlignment="1">
      <alignment horizontal="right"/>
    </xf>
    <xf numFmtId="4" fontId="32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4" fontId="32" fillId="5" borderId="9" xfId="0" applyNumberFormat="1" applyFont="1" applyFill="1" applyBorder="1" applyAlignment="1">
      <alignment horizontal="center"/>
    </xf>
    <xf numFmtId="4" fontId="32" fillId="5" borderId="10" xfId="0" applyNumberFormat="1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4" fontId="24" fillId="3" borderId="25" xfId="0" applyNumberFormat="1" applyFont="1" applyFill="1" applyBorder="1" applyAlignment="1">
      <alignment horizontal="center" vertical="center" wrapText="1"/>
    </xf>
    <xf numFmtId="4" fontId="24" fillId="3" borderId="53" xfId="0" applyNumberFormat="1" applyFont="1" applyFill="1" applyBorder="1" applyAlignment="1">
      <alignment horizontal="center" vertical="center" wrapText="1"/>
    </xf>
    <xf numFmtId="4" fontId="24" fillId="3" borderId="36" xfId="0" applyNumberFormat="1" applyFont="1" applyFill="1" applyBorder="1" applyAlignment="1">
      <alignment horizontal="center" vertical="center" wrapText="1"/>
    </xf>
    <xf numFmtId="4" fontId="32" fillId="3" borderId="36" xfId="0" applyNumberFormat="1" applyFont="1" applyFill="1" applyBorder="1" applyAlignment="1">
      <alignment horizontal="center" vertical="center" wrapText="1"/>
    </xf>
    <xf numFmtId="4" fontId="32" fillId="3" borderId="19" xfId="0" applyNumberFormat="1" applyFont="1" applyFill="1" applyBorder="1" applyAlignment="1">
      <alignment horizontal="center" vertical="center" wrapText="1"/>
    </xf>
    <xf numFmtId="4" fontId="32" fillId="3" borderId="6" xfId="0" applyNumberFormat="1" applyFont="1" applyFill="1" applyBorder="1" applyAlignment="1">
      <alignment horizontal="center" vertical="center" wrapText="1"/>
    </xf>
    <xf numFmtId="4" fontId="32" fillId="4" borderId="6" xfId="0" applyNumberFormat="1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left"/>
    </xf>
    <xf numFmtId="0" fontId="25" fillId="0" borderId="41" xfId="0" applyFont="1" applyBorder="1"/>
    <xf numFmtId="4" fontId="25" fillId="0" borderId="15" xfId="0" applyNumberFormat="1" applyFont="1" applyBorder="1" applyAlignment="1">
      <alignment horizontal="right"/>
    </xf>
    <xf numFmtId="4" fontId="25" fillId="0" borderId="18" xfId="0" applyNumberFormat="1" applyFont="1" applyBorder="1" applyAlignment="1">
      <alignment horizontal="right"/>
    </xf>
    <xf numFmtId="4" fontId="31" fillId="0" borderId="18" xfId="0" applyNumberFormat="1" applyFont="1" applyBorder="1" applyAlignment="1">
      <alignment horizontal="right"/>
    </xf>
    <xf numFmtId="4" fontId="31" fillId="0" borderId="15" xfId="0" applyNumberFormat="1" applyFont="1" applyBorder="1" applyAlignment="1">
      <alignment horizontal="right"/>
    </xf>
    <xf numFmtId="0" fontId="24" fillId="6" borderId="29" xfId="0" applyFont="1" applyFill="1" applyBorder="1" applyAlignment="1">
      <alignment horizontal="left"/>
    </xf>
    <xf numFmtId="0" fontId="24" fillId="6" borderId="23" xfId="0" applyFont="1" applyFill="1" applyBorder="1"/>
    <xf numFmtId="4" fontId="24" fillId="6" borderId="23" xfId="0" applyNumberFormat="1" applyFont="1" applyFill="1" applyBorder="1" applyAlignment="1">
      <alignment horizontal="right"/>
    </xf>
    <xf numFmtId="4" fontId="32" fillId="6" borderId="23" xfId="0" applyNumberFormat="1" applyFont="1" applyFill="1" applyBorder="1" applyAlignment="1">
      <alignment horizontal="right"/>
    </xf>
    <xf numFmtId="0" fontId="24" fillId="0" borderId="1" xfId="0" applyFont="1" applyBorder="1" applyAlignment="1">
      <alignment horizontal="center"/>
    </xf>
    <xf numFmtId="0" fontId="24" fillId="0" borderId="2" xfId="2" applyFont="1" applyBorder="1" applyAlignment="1">
      <alignment horizontal="left" wrapText="1"/>
    </xf>
    <xf numFmtId="4" fontId="24" fillId="0" borderId="2" xfId="0" applyNumberFormat="1" applyFont="1" applyBorder="1" applyAlignment="1">
      <alignment horizontal="right"/>
    </xf>
    <xf numFmtId="0" fontId="26" fillId="0" borderId="2" xfId="3" applyFont="1" applyBorder="1" applyAlignment="1">
      <alignment horizontal="left" wrapText="1"/>
    </xf>
    <xf numFmtId="0" fontId="24" fillId="0" borderId="2" xfId="4" applyFont="1" applyBorder="1" applyAlignment="1">
      <alignment horizontal="left" wrapText="1"/>
    </xf>
    <xf numFmtId="0" fontId="26" fillId="0" borderId="2" xfId="5" applyFont="1" applyBorder="1" applyAlignment="1">
      <alignment horizontal="left" wrapText="1"/>
    </xf>
    <xf numFmtId="0" fontId="24" fillId="0" borderId="1" xfId="0" applyFont="1" applyBorder="1" applyAlignment="1">
      <alignment horizontal="left"/>
    </xf>
    <xf numFmtId="0" fontId="24" fillId="0" borderId="2" xfId="0" applyFont="1" applyBorder="1"/>
    <xf numFmtId="0" fontId="24" fillId="6" borderId="1" xfId="0" applyFont="1" applyFill="1" applyBorder="1" applyAlignment="1">
      <alignment horizontal="left"/>
    </xf>
    <xf numFmtId="0" fontId="24" fillId="6" borderId="2" xfId="0" applyFont="1" applyFill="1" applyBorder="1"/>
    <xf numFmtId="4" fontId="24" fillId="6" borderId="2" xfId="0" applyNumberFormat="1" applyFont="1" applyFill="1" applyBorder="1" applyAlignment="1">
      <alignment horizontal="right"/>
    </xf>
    <xf numFmtId="4" fontId="32" fillId="6" borderId="2" xfId="0" applyNumberFormat="1" applyFont="1" applyFill="1" applyBorder="1" applyAlignment="1">
      <alignment horizontal="right"/>
    </xf>
    <xf numFmtId="4" fontId="32" fillId="0" borderId="2" xfId="0" applyNumberFormat="1" applyFont="1" applyBorder="1" applyAlignment="1">
      <alignment horizontal="right"/>
    </xf>
    <xf numFmtId="0" fontId="24" fillId="6" borderId="37" xfId="0" applyFont="1" applyFill="1" applyBorder="1" applyAlignment="1">
      <alignment horizontal="left"/>
    </xf>
    <xf numFmtId="0" fontId="24" fillId="6" borderId="24" xfId="0" applyFont="1" applyFill="1" applyBorder="1"/>
    <xf numFmtId="4" fontId="32" fillId="6" borderId="24" xfId="0" applyNumberFormat="1" applyFont="1" applyFill="1" applyBorder="1" applyAlignment="1">
      <alignment horizontal="right"/>
    </xf>
    <xf numFmtId="4" fontId="31" fillId="0" borderId="2" xfId="0" applyNumberFormat="1" applyFont="1" applyBorder="1" applyAlignment="1">
      <alignment horizontal="right"/>
    </xf>
    <xf numFmtId="0" fontId="25" fillId="0" borderId="1" xfId="0" applyFont="1" applyBorder="1" applyAlignment="1">
      <alignment horizontal="left"/>
    </xf>
    <xf numFmtId="0" fontId="25" fillId="0" borderId="2" xfId="0" applyFont="1" applyBorder="1"/>
    <xf numFmtId="0" fontId="24" fillId="7" borderId="2" xfId="2" applyFont="1" applyFill="1" applyBorder="1" applyAlignment="1">
      <alignment horizontal="left" vertical="center" wrapText="1"/>
    </xf>
    <xf numFmtId="0" fontId="25" fillId="0" borderId="2" xfId="2" applyFont="1" applyBorder="1" applyAlignment="1">
      <alignment horizontal="left" vertical="center" wrapText="1"/>
    </xf>
    <xf numFmtId="4" fontId="32" fillId="7" borderId="2" xfId="0" applyNumberFormat="1" applyFont="1" applyFill="1" applyBorder="1" applyAlignment="1">
      <alignment horizontal="right"/>
    </xf>
    <xf numFmtId="0" fontId="24" fillId="6" borderId="2" xfId="2" applyFont="1" applyFill="1" applyBorder="1" applyAlignment="1">
      <alignment horizontal="left" vertical="center" wrapText="1"/>
    </xf>
    <xf numFmtId="0" fontId="24" fillId="7" borderId="3" xfId="0" applyFont="1" applyFill="1" applyBorder="1" applyAlignment="1">
      <alignment horizontal="left"/>
    </xf>
    <xf numFmtId="0" fontId="26" fillId="7" borderId="4" xfId="3" applyFont="1" applyFill="1" applyBorder="1" applyAlignment="1">
      <alignment horizontal="left" wrapText="1"/>
    </xf>
    <xf numFmtId="4" fontId="24" fillId="7" borderId="4" xfId="0" applyNumberFormat="1" applyFont="1" applyFill="1" applyBorder="1" applyAlignment="1">
      <alignment horizontal="right"/>
    </xf>
    <xf numFmtId="0" fontId="25" fillId="0" borderId="29" xfId="0" applyFont="1" applyBorder="1" applyAlignment="1">
      <alignment horizontal="left"/>
    </xf>
    <xf numFmtId="0" fontId="33" fillId="0" borderId="23" xfId="3" applyFont="1" applyBorder="1" applyAlignment="1">
      <alignment horizontal="left" wrapText="1"/>
    </xf>
    <xf numFmtId="4" fontId="31" fillId="0" borderId="23" xfId="0" applyNumberFormat="1" applyFont="1" applyBorder="1" applyAlignment="1">
      <alignment horizontal="right"/>
    </xf>
    <xf numFmtId="0" fontId="25" fillId="0" borderId="2" xfId="0" applyFont="1" applyBorder="1" applyAlignment="1">
      <alignment horizontal="left"/>
    </xf>
    <xf numFmtId="0" fontId="25" fillId="0" borderId="2" xfId="0" applyFont="1" applyBorder="1" applyAlignment="1">
      <alignment wrapText="1"/>
    </xf>
    <xf numFmtId="4" fontId="25" fillId="0" borderId="0" xfId="0" applyNumberFormat="1" applyFont="1" applyBorder="1" applyAlignment="1">
      <alignment horizontal="right"/>
    </xf>
    <xf numFmtId="4" fontId="25" fillId="8" borderId="2" xfId="0" applyNumberFormat="1" applyFont="1" applyFill="1" applyBorder="1" applyAlignment="1">
      <alignment horizontal="right"/>
    </xf>
    <xf numFmtId="0" fontId="25" fillId="2" borderId="1" xfId="0" applyFont="1" applyFill="1" applyBorder="1" applyAlignment="1">
      <alignment horizontal="left"/>
    </xf>
    <xf numFmtId="0" fontId="25" fillId="0" borderId="2" xfId="4" applyFont="1" applyBorder="1" applyAlignment="1">
      <alignment horizontal="left" vertical="center" wrapText="1"/>
    </xf>
    <xf numFmtId="4" fontId="32" fillId="8" borderId="2" xfId="0" applyNumberFormat="1" applyFont="1" applyFill="1" applyBorder="1" applyAlignment="1">
      <alignment horizontal="right"/>
    </xf>
    <xf numFmtId="4" fontId="31" fillId="2" borderId="2" xfId="0" applyNumberFormat="1" applyFont="1" applyFill="1" applyBorder="1" applyAlignment="1">
      <alignment horizontal="right"/>
    </xf>
    <xf numFmtId="0" fontId="25" fillId="2" borderId="2" xfId="0" applyFont="1" applyFill="1" applyBorder="1"/>
    <xf numFmtId="0" fontId="33" fillId="0" borderId="2" xfId="3" applyFont="1" applyBorder="1" applyAlignment="1">
      <alignment horizontal="left" wrapText="1"/>
    </xf>
    <xf numFmtId="0" fontId="25" fillId="0" borderId="2" xfId="0" applyFont="1" applyBorder="1" applyAlignment="1">
      <alignment vertical="center" wrapText="1"/>
    </xf>
    <xf numFmtId="4" fontId="34" fillId="0" borderId="2" xfId="0" applyNumberFormat="1" applyFont="1" applyBorder="1" applyAlignment="1">
      <alignment horizontal="right"/>
    </xf>
    <xf numFmtId="4" fontId="25" fillId="2" borderId="2" xfId="0" applyNumberFormat="1" applyFont="1" applyFill="1" applyBorder="1" applyAlignment="1">
      <alignment horizontal="right"/>
    </xf>
    <xf numFmtId="0" fontId="24" fillId="9" borderId="2" xfId="4" applyFont="1" applyFill="1" applyBorder="1" applyAlignment="1">
      <alignment horizontal="left" vertical="center" wrapText="1"/>
    </xf>
    <xf numFmtId="0" fontId="24" fillId="8" borderId="2" xfId="2" applyFont="1" applyFill="1" applyBorder="1" applyAlignment="1">
      <alignment horizontal="left" vertical="center" wrapText="1"/>
    </xf>
    <xf numFmtId="4" fontId="31" fillId="11" borderId="2" xfId="0" applyNumberFormat="1" applyFont="1" applyFill="1" applyBorder="1" applyAlignment="1">
      <alignment horizontal="right"/>
    </xf>
    <xf numFmtId="0" fontId="24" fillId="11" borderId="1" xfId="0" applyFont="1" applyFill="1" applyBorder="1" applyAlignment="1">
      <alignment horizontal="left"/>
    </xf>
    <xf numFmtId="0" fontId="24" fillId="11" borderId="2" xfId="0" applyFont="1" applyFill="1" applyBorder="1"/>
    <xf numFmtId="4" fontId="24" fillId="11" borderId="2" xfId="0" applyNumberFormat="1" applyFont="1" applyFill="1" applyBorder="1" applyAlignment="1">
      <alignment horizontal="right"/>
    </xf>
    <xf numFmtId="4" fontId="32" fillId="11" borderId="2" xfId="0" applyNumberFormat="1" applyFont="1" applyFill="1" applyBorder="1" applyAlignment="1">
      <alignment horizontal="right"/>
    </xf>
    <xf numFmtId="4" fontId="35" fillId="0" borderId="2" xfId="0" applyNumberFormat="1" applyFont="1" applyBorder="1" applyAlignment="1">
      <alignment horizontal="right"/>
    </xf>
    <xf numFmtId="0" fontId="25" fillId="0" borderId="16" xfId="0" applyFont="1" applyBorder="1" applyAlignment="1">
      <alignment horizontal="left"/>
    </xf>
    <xf numFmtId="0" fontId="25" fillId="2" borderId="2" xfId="0" applyFont="1" applyFill="1" applyBorder="1" applyAlignment="1">
      <alignment horizontal="left"/>
    </xf>
    <xf numFmtId="0" fontId="25" fillId="2" borderId="0" xfId="0" applyFont="1" applyFill="1" applyBorder="1" applyAlignment="1">
      <alignment horizontal="left"/>
    </xf>
    <xf numFmtId="0" fontId="25" fillId="0" borderId="0" xfId="4" applyFont="1" applyBorder="1" applyAlignment="1">
      <alignment horizontal="left" vertical="center" wrapText="1"/>
    </xf>
    <xf numFmtId="4" fontId="31" fillId="0" borderId="0" xfId="0" applyNumberFormat="1" applyFont="1" applyBorder="1" applyAlignment="1">
      <alignment horizontal="right"/>
    </xf>
  </cellXfs>
  <cellStyles count="6">
    <cellStyle name="Normal" xfId="0" builtinId="0"/>
    <cellStyle name="Obično 2" xfId="1" xr:uid="{00000000-0005-0000-0000-000001000000}"/>
    <cellStyle name="Obično_List4" xfId="4" xr:uid="{00000000-0005-0000-0000-000002000000}"/>
    <cellStyle name="Obično_List5" xfId="5" xr:uid="{00000000-0005-0000-0000-000003000000}"/>
    <cellStyle name="Obično_List7" xfId="2" xr:uid="{00000000-0005-0000-0000-000004000000}"/>
    <cellStyle name="Obično_List8" xfId="3" xr:uid="{00000000-0005-0000-0000-000005000000}"/>
  </cellStyles>
  <dxfs count="0"/>
  <tableStyles count="0" defaultTableStyle="TableStyleMedium9" defaultPivotStyle="PivotStyleLight16"/>
  <colors>
    <mruColors>
      <color rgb="FFF5C3EF"/>
      <color rgb="FFC9E7A7"/>
      <color rgb="FFADDB7B"/>
      <color rgb="FFF0A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11"/>
  <sheetViews>
    <sheetView topLeftCell="A82" zoomScale="85" workbookViewId="0">
      <selection activeCell="C17" sqref="C17"/>
    </sheetView>
  </sheetViews>
  <sheetFormatPr defaultRowHeight="15" x14ac:dyDescent="0.25"/>
  <cols>
    <col min="1" max="1" width="4.85546875" customWidth="1"/>
    <col min="2" max="2" width="49.7109375" customWidth="1"/>
    <col min="3" max="3" width="20.42578125" customWidth="1"/>
    <col min="4" max="4" width="19.140625" customWidth="1"/>
    <col min="7" max="7" width="15.42578125" bestFit="1" customWidth="1"/>
    <col min="10" max="10" width="13.7109375" customWidth="1"/>
    <col min="11" max="11" width="18.28515625" customWidth="1"/>
    <col min="12" max="12" width="11.42578125" bestFit="1" customWidth="1"/>
    <col min="16" max="16" width="11.42578125" customWidth="1"/>
  </cols>
  <sheetData>
    <row r="1" spans="1:12" x14ac:dyDescent="0.25">
      <c r="A1" t="s">
        <v>0</v>
      </c>
    </row>
    <row r="2" spans="1:12" x14ac:dyDescent="0.25">
      <c r="G2" t="s">
        <v>145</v>
      </c>
    </row>
    <row r="4" spans="1:12" x14ac:dyDescent="0.25">
      <c r="A4" s="1" t="s">
        <v>1</v>
      </c>
      <c r="B4" s="1"/>
      <c r="C4" t="s">
        <v>6</v>
      </c>
      <c r="D4" s="2">
        <f>SUM(D5:D12)</f>
        <v>25112442.739999998</v>
      </c>
      <c r="E4" s="2"/>
      <c r="F4" s="2"/>
      <c r="G4" s="2"/>
      <c r="H4" s="2"/>
      <c r="K4" s="2" t="s">
        <v>158</v>
      </c>
    </row>
    <row r="5" spans="1:12" x14ac:dyDescent="0.25">
      <c r="A5" t="s">
        <v>2</v>
      </c>
      <c r="B5" t="s">
        <v>5</v>
      </c>
      <c r="C5" t="s">
        <v>7</v>
      </c>
      <c r="D5" s="2">
        <v>0</v>
      </c>
      <c r="E5" s="2"/>
      <c r="F5" s="2"/>
      <c r="G5" s="2">
        <v>2255000</v>
      </c>
      <c r="H5" s="2"/>
      <c r="K5" s="2">
        <v>17321213.199999999</v>
      </c>
      <c r="L5" t="s">
        <v>159</v>
      </c>
    </row>
    <row r="6" spans="1:12" x14ac:dyDescent="0.25">
      <c r="A6" t="s">
        <v>3</v>
      </c>
      <c r="B6" t="s">
        <v>8</v>
      </c>
      <c r="C6" t="s">
        <v>9</v>
      </c>
      <c r="D6" s="2"/>
      <c r="E6" s="2"/>
      <c r="F6" s="2"/>
      <c r="G6" s="2">
        <v>2671200</v>
      </c>
      <c r="H6" s="2"/>
      <c r="K6" s="2"/>
      <c r="L6" t="s">
        <v>160</v>
      </c>
    </row>
    <row r="7" spans="1:12" x14ac:dyDescent="0.25">
      <c r="A7" t="s">
        <v>4</v>
      </c>
      <c r="B7" t="s">
        <v>10</v>
      </c>
      <c r="C7" t="s">
        <v>12</v>
      </c>
      <c r="D7" s="2">
        <f>K24</f>
        <v>22681442.739999998</v>
      </c>
      <c r="E7" s="2"/>
      <c r="F7" s="2"/>
      <c r="G7" s="2">
        <v>39903700</v>
      </c>
      <c r="H7" s="2"/>
      <c r="K7" s="2"/>
    </row>
    <row r="8" spans="1:12" x14ac:dyDescent="0.25">
      <c r="A8" t="s">
        <v>11</v>
      </c>
      <c r="B8" t="s">
        <v>124</v>
      </c>
      <c r="C8" t="s">
        <v>29</v>
      </c>
      <c r="D8" s="2">
        <v>30000</v>
      </c>
      <c r="E8" s="2"/>
      <c r="F8" s="2"/>
      <c r="G8" s="2">
        <v>1166000</v>
      </c>
      <c r="H8" s="2"/>
      <c r="K8" s="2"/>
    </row>
    <row r="9" spans="1:12" x14ac:dyDescent="0.25">
      <c r="A9" t="s">
        <v>13</v>
      </c>
      <c r="B9" t="s">
        <v>14</v>
      </c>
      <c r="C9" t="s">
        <v>30</v>
      </c>
      <c r="D9" s="2">
        <v>120000</v>
      </c>
      <c r="E9" s="2"/>
      <c r="F9" s="2"/>
      <c r="G9" s="2"/>
      <c r="H9" s="2"/>
      <c r="K9" s="2"/>
    </row>
    <row r="10" spans="1:12" x14ac:dyDescent="0.25">
      <c r="A10" t="s">
        <v>16</v>
      </c>
      <c r="B10" t="s">
        <v>15</v>
      </c>
      <c r="C10">
        <v>9221</v>
      </c>
      <c r="D10" s="2">
        <v>0</v>
      </c>
      <c r="E10" s="2"/>
      <c r="F10" s="2"/>
      <c r="G10" s="2"/>
      <c r="H10" s="2"/>
      <c r="K10" s="2"/>
    </row>
    <row r="11" spans="1:12" x14ac:dyDescent="0.25">
      <c r="A11" t="s">
        <v>17</v>
      </c>
      <c r="B11" t="s">
        <v>18</v>
      </c>
      <c r="D11" s="2">
        <v>981000</v>
      </c>
      <c r="E11" s="2"/>
      <c r="F11" s="2"/>
      <c r="G11" s="2">
        <v>3340000</v>
      </c>
      <c r="H11" s="2"/>
      <c r="K11" s="2"/>
    </row>
    <row r="12" spans="1:12" x14ac:dyDescent="0.25">
      <c r="B12" t="s">
        <v>19</v>
      </c>
      <c r="C12" t="s">
        <v>31</v>
      </c>
      <c r="D12" s="2">
        <v>1300000</v>
      </c>
      <c r="E12" s="2"/>
      <c r="F12" s="2"/>
      <c r="G12" s="2">
        <v>3340000</v>
      </c>
      <c r="H12" s="2"/>
      <c r="K12" s="2" t="s">
        <v>167</v>
      </c>
    </row>
    <row r="13" spans="1:12" x14ac:dyDescent="0.25">
      <c r="D13" s="2"/>
      <c r="E13" s="2"/>
      <c r="F13" s="2"/>
      <c r="G13" s="2"/>
      <c r="H13" s="2"/>
      <c r="K13" s="2" t="s">
        <v>169</v>
      </c>
      <c r="L13" t="s">
        <v>170</v>
      </c>
    </row>
    <row r="14" spans="1:12" x14ac:dyDescent="0.25">
      <c r="B14" t="s">
        <v>20</v>
      </c>
      <c r="C14">
        <v>6641</v>
      </c>
      <c r="D14" s="2">
        <f>SUM(D5:D12)</f>
        <v>25112442.739999998</v>
      </c>
      <c r="E14" s="2"/>
      <c r="F14" s="2"/>
      <c r="G14" s="2"/>
      <c r="H14" s="2"/>
      <c r="J14" t="s">
        <v>167</v>
      </c>
      <c r="K14" s="2">
        <v>337000</v>
      </c>
      <c r="L14" s="2">
        <f>K14/12</f>
        <v>28083.333333333332</v>
      </c>
    </row>
    <row r="15" spans="1:12" x14ac:dyDescent="0.25">
      <c r="D15" s="2"/>
      <c r="E15" s="2"/>
      <c r="F15" s="2"/>
      <c r="G15" s="2"/>
      <c r="H15" s="2"/>
      <c r="J15" t="s">
        <v>168</v>
      </c>
      <c r="K15" s="2">
        <v>598625.31999999995</v>
      </c>
      <c r="L15" s="2">
        <f>K15/12</f>
        <v>49885.443333333329</v>
      </c>
    </row>
    <row r="16" spans="1:12" x14ac:dyDescent="0.25">
      <c r="A16" s="1" t="s">
        <v>21</v>
      </c>
      <c r="B16" s="1" t="s">
        <v>22</v>
      </c>
      <c r="D16" s="2"/>
      <c r="E16" s="2"/>
      <c r="F16" s="2"/>
      <c r="G16" s="2"/>
      <c r="H16" s="2"/>
    </row>
    <row r="17" spans="1:11" x14ac:dyDescent="0.25">
      <c r="A17" s="1" t="s">
        <v>2</v>
      </c>
      <c r="B17" s="1" t="s">
        <v>23</v>
      </c>
      <c r="C17" t="s">
        <v>24</v>
      </c>
      <c r="D17" s="2">
        <v>576193</v>
      </c>
      <c r="E17" s="2"/>
      <c r="F17" s="2"/>
      <c r="G17" s="2"/>
      <c r="H17" s="2"/>
    </row>
    <row r="18" spans="1:11" x14ac:dyDescent="0.25">
      <c r="A18" s="1"/>
      <c r="B18" s="1" t="s">
        <v>148</v>
      </c>
      <c r="D18" s="2">
        <v>340000</v>
      </c>
      <c r="E18" s="2"/>
      <c r="F18" s="2"/>
      <c r="G18" s="2"/>
      <c r="H18" s="2"/>
      <c r="J18" t="s">
        <v>166</v>
      </c>
      <c r="K18" s="2">
        <f>L14*10*10</f>
        <v>2808333.333333333</v>
      </c>
    </row>
    <row r="19" spans="1:11" x14ac:dyDescent="0.25">
      <c r="A19" s="1"/>
      <c r="B19" s="1" t="s">
        <v>147</v>
      </c>
      <c r="D19" s="2">
        <v>95947</v>
      </c>
      <c r="E19" s="2"/>
      <c r="F19" s="2"/>
      <c r="G19" s="2"/>
      <c r="H19" s="2"/>
      <c r="J19" t="s">
        <v>171</v>
      </c>
      <c r="K19" s="2">
        <f>L14*9*5</f>
        <v>1263750</v>
      </c>
    </row>
    <row r="20" spans="1:11" x14ac:dyDescent="0.25">
      <c r="B20" t="s">
        <v>25</v>
      </c>
      <c r="C20" t="s">
        <v>26</v>
      </c>
      <c r="D20" s="2">
        <v>71960</v>
      </c>
      <c r="E20" s="2"/>
      <c r="F20" s="2"/>
      <c r="G20" s="2"/>
      <c r="H20" s="2"/>
      <c r="J20" t="s">
        <v>172</v>
      </c>
      <c r="K20" s="2">
        <f>L15*2*7</f>
        <v>698396.20666666655</v>
      </c>
    </row>
    <row r="21" spans="1:11" x14ac:dyDescent="0.25">
      <c r="B21" t="s">
        <v>27</v>
      </c>
      <c r="C21" t="s">
        <v>32</v>
      </c>
      <c r="D21" s="2">
        <v>2398</v>
      </c>
      <c r="E21" s="2"/>
      <c r="F21" s="2"/>
      <c r="G21" s="2"/>
      <c r="H21" s="2"/>
      <c r="K21" s="2">
        <f>L14*7*3</f>
        <v>589750</v>
      </c>
    </row>
    <row r="22" spans="1:11" x14ac:dyDescent="0.25">
      <c r="B22" t="s">
        <v>28</v>
      </c>
      <c r="C22" t="s">
        <v>33</v>
      </c>
      <c r="D22" s="2">
        <v>7675</v>
      </c>
      <c r="E22" s="2"/>
      <c r="F22" s="2"/>
      <c r="G22" s="2"/>
      <c r="H22" s="2"/>
      <c r="K22" s="3">
        <f>SUM(K18:K21)</f>
        <v>5360229.5399999991</v>
      </c>
    </row>
    <row r="23" spans="1:11" x14ac:dyDescent="0.25">
      <c r="B23" t="s">
        <v>146</v>
      </c>
      <c r="D23" s="2">
        <v>959</v>
      </c>
      <c r="E23" s="2"/>
      <c r="F23" s="2"/>
      <c r="G23" s="2"/>
      <c r="H23" s="2"/>
      <c r="K23" s="2">
        <v>17321213.199999999</v>
      </c>
    </row>
    <row r="24" spans="1:11" x14ac:dyDescent="0.25">
      <c r="A24" s="1" t="s">
        <v>3</v>
      </c>
      <c r="B24" s="1" t="s">
        <v>34</v>
      </c>
      <c r="C24">
        <v>3121</v>
      </c>
      <c r="D24" s="2"/>
      <c r="E24" s="2"/>
      <c r="F24" s="2"/>
      <c r="G24" s="2"/>
      <c r="H24" s="2"/>
      <c r="J24" t="s">
        <v>173</v>
      </c>
      <c r="K24" s="3">
        <f>SUM(K22:K23)</f>
        <v>22681442.739999998</v>
      </c>
    </row>
    <row r="25" spans="1:11" x14ac:dyDescent="0.25">
      <c r="A25" s="1" t="s">
        <v>4</v>
      </c>
      <c r="B25" s="1" t="s">
        <v>35</v>
      </c>
      <c r="C25">
        <v>321</v>
      </c>
      <c r="D25" s="2"/>
      <c r="E25" s="2"/>
      <c r="F25" s="2"/>
      <c r="G25" s="2"/>
      <c r="H25" s="2"/>
    </row>
    <row r="26" spans="1:11" x14ac:dyDescent="0.25">
      <c r="B26" t="s">
        <v>36</v>
      </c>
      <c r="C26" t="s">
        <v>37</v>
      </c>
      <c r="D26" s="2"/>
      <c r="E26" s="2"/>
      <c r="F26" s="2"/>
      <c r="G26" s="2"/>
      <c r="H26" s="2"/>
    </row>
    <row r="27" spans="1:11" x14ac:dyDescent="0.25">
      <c r="B27" t="s">
        <v>38</v>
      </c>
      <c r="C27" t="s">
        <v>39</v>
      </c>
      <c r="D27" s="2">
        <v>12000</v>
      </c>
      <c r="E27" s="2"/>
      <c r="F27" s="2"/>
      <c r="G27" s="2"/>
      <c r="H27" s="2"/>
    </row>
    <row r="28" spans="1:11" x14ac:dyDescent="0.25">
      <c r="B28" t="s">
        <v>40</v>
      </c>
      <c r="C28" t="s">
        <v>41</v>
      </c>
      <c r="D28" s="2">
        <v>60000</v>
      </c>
      <c r="E28" s="2"/>
      <c r="F28" s="2"/>
      <c r="G28" s="2"/>
      <c r="H28" s="2"/>
    </row>
    <row r="29" spans="1:11" x14ac:dyDescent="0.25">
      <c r="D29" s="2"/>
      <c r="E29" s="2"/>
      <c r="F29" s="2"/>
      <c r="G29" s="2"/>
      <c r="H29" s="2"/>
    </row>
    <row r="30" spans="1:11" x14ac:dyDescent="0.25">
      <c r="A30" s="1" t="s">
        <v>11</v>
      </c>
      <c r="B30" s="1" t="s">
        <v>42</v>
      </c>
      <c r="C30">
        <v>322</v>
      </c>
      <c r="D30" s="2"/>
      <c r="E30" s="2"/>
      <c r="F30" s="2"/>
      <c r="G30" s="2"/>
      <c r="H30" s="2"/>
    </row>
    <row r="31" spans="1:11" x14ac:dyDescent="0.25">
      <c r="B31" t="s">
        <v>43</v>
      </c>
      <c r="C31" t="s">
        <v>44</v>
      </c>
      <c r="D31" s="2">
        <v>65000</v>
      </c>
      <c r="E31" s="2"/>
      <c r="F31" s="2"/>
      <c r="G31" s="2"/>
      <c r="H31" s="2"/>
    </row>
    <row r="32" spans="1:11" x14ac:dyDescent="0.25">
      <c r="B32" t="s">
        <v>45</v>
      </c>
      <c r="C32" t="s">
        <v>46</v>
      </c>
      <c r="D32" s="2">
        <v>34000</v>
      </c>
      <c r="E32" s="2"/>
      <c r="F32" s="2"/>
      <c r="G32" s="2"/>
      <c r="H32" s="2"/>
    </row>
    <row r="33" spans="2:21" x14ac:dyDescent="0.25">
      <c r="B33" t="s">
        <v>191</v>
      </c>
      <c r="C33" t="s">
        <v>190</v>
      </c>
      <c r="D33" s="2">
        <v>120000</v>
      </c>
      <c r="E33" s="2"/>
      <c r="F33" s="2"/>
      <c r="G33" s="2"/>
      <c r="H33" s="2"/>
    </row>
    <row r="34" spans="2:21" x14ac:dyDescent="0.25">
      <c r="B34" t="s">
        <v>195</v>
      </c>
      <c r="C34" t="s">
        <v>47</v>
      </c>
      <c r="D34" s="2">
        <v>500000</v>
      </c>
      <c r="E34" s="2"/>
      <c r="F34" s="2"/>
      <c r="G34" s="2"/>
      <c r="H34" s="2"/>
    </row>
    <row r="35" spans="2:21" x14ac:dyDescent="0.25">
      <c r="B35" t="s">
        <v>48</v>
      </c>
      <c r="C35" t="s">
        <v>49</v>
      </c>
      <c r="D35" s="2"/>
      <c r="E35" s="2"/>
      <c r="F35" s="2"/>
      <c r="G35" s="2"/>
      <c r="H35" s="2"/>
    </row>
    <row r="36" spans="2:21" x14ac:dyDescent="0.25">
      <c r="B36" t="s">
        <v>50</v>
      </c>
      <c r="C36" t="s">
        <v>51</v>
      </c>
      <c r="D36" s="2">
        <v>480000</v>
      </c>
      <c r="E36" s="2"/>
      <c r="F36" s="2"/>
      <c r="G36" s="2"/>
      <c r="H36" s="2"/>
    </row>
    <row r="37" spans="2:21" x14ac:dyDescent="0.25">
      <c r="B37" t="s">
        <v>181</v>
      </c>
      <c r="C37" t="s">
        <v>52</v>
      </c>
      <c r="D37" s="2">
        <v>35000</v>
      </c>
      <c r="E37" s="2"/>
      <c r="F37" s="2"/>
      <c r="G37" s="2"/>
      <c r="H37" s="2"/>
    </row>
    <row r="38" spans="2:21" x14ac:dyDescent="0.25">
      <c r="B38" t="s">
        <v>53</v>
      </c>
      <c r="C38" t="s">
        <v>54</v>
      </c>
      <c r="D38" s="2">
        <v>97000</v>
      </c>
      <c r="E38" s="2"/>
      <c r="F38" s="2"/>
      <c r="G38" s="2"/>
      <c r="H38" s="2"/>
    </row>
    <row r="39" spans="2:21" x14ac:dyDescent="0.25">
      <c r="B39" t="s">
        <v>55</v>
      </c>
      <c r="C39" t="s">
        <v>56</v>
      </c>
      <c r="D39" s="2">
        <v>25000</v>
      </c>
      <c r="E39" s="2"/>
      <c r="F39" s="2"/>
      <c r="G39" s="2"/>
      <c r="H39" s="2"/>
    </row>
    <row r="40" spans="2:21" x14ac:dyDescent="0.25">
      <c r="B40" t="s">
        <v>57</v>
      </c>
      <c r="C40" t="s">
        <v>58</v>
      </c>
      <c r="D40" s="2">
        <v>312000</v>
      </c>
      <c r="E40" s="2"/>
      <c r="F40" s="2"/>
      <c r="G40" s="2"/>
      <c r="H40" s="2"/>
    </row>
    <row r="41" spans="2:21" x14ac:dyDescent="0.25">
      <c r="B41" t="s">
        <v>59</v>
      </c>
      <c r="C41" t="s">
        <v>60</v>
      </c>
      <c r="D41" s="2">
        <v>35000</v>
      </c>
      <c r="E41" s="2"/>
      <c r="F41" s="2"/>
      <c r="G41" s="2"/>
      <c r="H41" s="2"/>
    </row>
    <row r="42" spans="2:21" x14ac:dyDescent="0.25">
      <c r="B42" t="s">
        <v>61</v>
      </c>
      <c r="C42" t="s">
        <v>62</v>
      </c>
      <c r="D42" s="2"/>
      <c r="E42" s="2" t="s">
        <v>189</v>
      </c>
      <c r="F42" s="2"/>
      <c r="G42" s="2"/>
      <c r="H42" s="2"/>
    </row>
    <row r="43" spans="2:21" x14ac:dyDescent="0.25">
      <c r="B43" t="s">
        <v>63</v>
      </c>
      <c r="C43" t="s">
        <v>64</v>
      </c>
      <c r="D43" s="2"/>
      <c r="E43" s="2"/>
      <c r="F43" s="2"/>
      <c r="G43" s="2"/>
      <c r="H43" s="2"/>
    </row>
    <row r="44" spans="2:21" x14ac:dyDescent="0.25">
      <c r="B44" t="s">
        <v>65</v>
      </c>
      <c r="C44" t="s">
        <v>66</v>
      </c>
      <c r="D44" s="2"/>
      <c r="E44" s="2"/>
      <c r="F44" s="2"/>
      <c r="G44" s="2"/>
      <c r="H44" s="2"/>
    </row>
    <row r="45" spans="2:21" x14ac:dyDescent="0.25">
      <c r="B45" t="s">
        <v>67</v>
      </c>
      <c r="C45" t="s">
        <v>68</v>
      </c>
      <c r="D45" s="2">
        <v>30000</v>
      </c>
      <c r="E45" s="2"/>
      <c r="F45" s="2"/>
      <c r="G45" s="2"/>
      <c r="H45" s="2"/>
    </row>
    <row r="46" spans="2:21" x14ac:dyDescent="0.25">
      <c r="B46" t="s">
        <v>69</v>
      </c>
      <c r="C46" t="s">
        <v>70</v>
      </c>
      <c r="D46" s="2">
        <v>150000</v>
      </c>
      <c r="E46" s="2"/>
      <c r="F46" s="2"/>
      <c r="G46" s="2"/>
      <c r="H46" s="2"/>
    </row>
    <row r="47" spans="2:21" x14ac:dyDescent="0.25">
      <c r="B47" t="s">
        <v>71</v>
      </c>
      <c r="C47" t="s">
        <v>72</v>
      </c>
      <c r="D47" s="2">
        <v>60000</v>
      </c>
      <c r="E47" s="2"/>
      <c r="F47" s="2"/>
      <c r="G47" s="2"/>
      <c r="H47" s="2"/>
      <c r="J47" t="s">
        <v>161</v>
      </c>
      <c r="M47" t="s">
        <v>174</v>
      </c>
      <c r="N47" t="s">
        <v>175</v>
      </c>
      <c r="O47" t="s">
        <v>176</v>
      </c>
      <c r="P47" t="s">
        <v>177</v>
      </c>
      <c r="Q47" t="s">
        <v>178</v>
      </c>
      <c r="R47" t="s">
        <v>179</v>
      </c>
      <c r="S47" t="s">
        <v>180</v>
      </c>
      <c r="T47" t="s">
        <v>182</v>
      </c>
      <c r="U47" t="s">
        <v>184</v>
      </c>
    </row>
    <row r="48" spans="2:21" x14ac:dyDescent="0.25">
      <c r="D48" s="2"/>
      <c r="E48" s="2"/>
      <c r="F48" s="2"/>
      <c r="G48" s="2"/>
      <c r="H48" s="2"/>
      <c r="U48" t="s">
        <v>185</v>
      </c>
    </row>
    <row r="49" spans="1:22" x14ac:dyDescent="0.25">
      <c r="A49" t="s">
        <v>13</v>
      </c>
      <c r="B49" s="1" t="s">
        <v>73</v>
      </c>
      <c r="C49" s="1">
        <v>323</v>
      </c>
      <c r="D49" s="2"/>
      <c r="E49" s="2"/>
      <c r="F49" s="2"/>
      <c r="G49" s="2"/>
      <c r="H49" s="2"/>
      <c r="J49" t="s">
        <v>157</v>
      </c>
      <c r="K49" t="s">
        <v>162</v>
      </c>
      <c r="L49" t="s">
        <v>163</v>
      </c>
    </row>
    <row r="50" spans="1:22" x14ac:dyDescent="0.25">
      <c r="B50" t="s">
        <v>74</v>
      </c>
      <c r="C50" t="s">
        <v>75</v>
      </c>
      <c r="D50" s="2">
        <v>94000</v>
      </c>
      <c r="E50" s="2"/>
      <c r="F50" s="2"/>
      <c r="G50" s="2"/>
      <c r="H50" s="2"/>
      <c r="J50" t="s">
        <v>149</v>
      </c>
      <c r="K50">
        <v>1000</v>
      </c>
      <c r="L50">
        <f>K50*12</f>
        <v>12000</v>
      </c>
      <c r="M50">
        <v>7200</v>
      </c>
      <c r="N50">
        <v>7200</v>
      </c>
      <c r="O50">
        <v>7200</v>
      </c>
      <c r="P50">
        <v>7200</v>
      </c>
      <c r="Q50">
        <v>7200</v>
      </c>
      <c r="T50">
        <v>3600</v>
      </c>
      <c r="V50">
        <f>SUM(L50:U50)</f>
        <v>51600</v>
      </c>
    </row>
    <row r="51" spans="1:22" x14ac:dyDescent="0.25">
      <c r="B51" t="s">
        <v>76</v>
      </c>
      <c r="C51" t="s">
        <v>77</v>
      </c>
      <c r="D51" s="2">
        <v>50000</v>
      </c>
      <c r="E51" s="2"/>
      <c r="F51" s="2"/>
      <c r="G51" s="2"/>
      <c r="H51" s="2"/>
      <c r="J51" t="s">
        <v>150</v>
      </c>
      <c r="K51">
        <v>1800</v>
      </c>
      <c r="L51">
        <f t="shared" ref="L51:L57" si="0">K51*12</f>
        <v>21600</v>
      </c>
      <c r="M51">
        <v>12000</v>
      </c>
      <c r="N51">
        <v>12000</v>
      </c>
      <c r="O51">
        <v>12000</v>
      </c>
      <c r="P51">
        <v>12000</v>
      </c>
      <c r="Q51">
        <v>12000</v>
      </c>
      <c r="T51">
        <v>15600</v>
      </c>
      <c r="V51">
        <f t="shared" ref="V51:V59" si="1">SUM(L51:U51)</f>
        <v>97200</v>
      </c>
    </row>
    <row r="52" spans="1:22" x14ac:dyDescent="0.25">
      <c r="B52" t="s">
        <v>78</v>
      </c>
      <c r="C52" t="s">
        <v>79</v>
      </c>
      <c r="D52" s="2">
        <v>60000</v>
      </c>
      <c r="E52" s="2"/>
      <c r="F52" s="2" t="s">
        <v>192</v>
      </c>
      <c r="G52" s="2"/>
      <c r="H52" s="2"/>
      <c r="J52" t="s">
        <v>151</v>
      </c>
      <c r="K52">
        <v>145</v>
      </c>
      <c r="L52">
        <f>K52*92</f>
        <v>13340</v>
      </c>
      <c r="V52">
        <f t="shared" si="1"/>
        <v>13340</v>
      </c>
    </row>
    <row r="53" spans="1:22" x14ac:dyDescent="0.25">
      <c r="B53" t="s">
        <v>80</v>
      </c>
      <c r="C53" t="s">
        <v>81</v>
      </c>
      <c r="D53" s="2">
        <v>127000</v>
      </c>
      <c r="E53" s="2"/>
      <c r="F53" s="2" t="s">
        <v>196</v>
      </c>
      <c r="G53" s="2"/>
      <c r="H53" s="2"/>
      <c r="J53" t="s">
        <v>152</v>
      </c>
      <c r="K53">
        <v>1650</v>
      </c>
      <c r="L53">
        <f t="shared" si="0"/>
        <v>19800</v>
      </c>
      <c r="M53">
        <v>5000</v>
      </c>
      <c r="N53">
        <v>5000</v>
      </c>
      <c r="O53">
        <v>5000</v>
      </c>
      <c r="P53">
        <v>5000</v>
      </c>
      <c r="Q53">
        <v>5000</v>
      </c>
      <c r="T53">
        <v>4200</v>
      </c>
      <c r="V53">
        <f t="shared" si="1"/>
        <v>49000</v>
      </c>
    </row>
    <row r="54" spans="1:22" x14ac:dyDescent="0.25">
      <c r="B54" t="s">
        <v>82</v>
      </c>
      <c r="C54" t="s">
        <v>83</v>
      </c>
      <c r="D54" s="2">
        <v>200000</v>
      </c>
      <c r="E54" s="2"/>
      <c r="F54" s="2"/>
      <c r="G54" s="2"/>
      <c r="H54" s="2"/>
      <c r="J54" t="s">
        <v>153</v>
      </c>
      <c r="K54">
        <v>150</v>
      </c>
      <c r="L54">
        <f t="shared" si="0"/>
        <v>1800</v>
      </c>
      <c r="M54">
        <v>800</v>
      </c>
      <c r="N54">
        <v>800</v>
      </c>
      <c r="O54">
        <v>800</v>
      </c>
      <c r="P54">
        <v>800</v>
      </c>
      <c r="Q54">
        <v>800</v>
      </c>
      <c r="T54">
        <v>600</v>
      </c>
      <c r="V54">
        <f t="shared" si="1"/>
        <v>6400</v>
      </c>
    </row>
    <row r="55" spans="1:22" x14ac:dyDescent="0.25">
      <c r="B55" t="s">
        <v>84</v>
      </c>
      <c r="C55" t="s">
        <v>85</v>
      </c>
      <c r="D55" s="2">
        <v>10000</v>
      </c>
      <c r="E55" s="2"/>
      <c r="F55" s="2"/>
      <c r="G55" s="2"/>
      <c r="H55" s="2"/>
      <c r="J55" t="s">
        <v>154</v>
      </c>
      <c r="K55">
        <v>100</v>
      </c>
      <c r="L55">
        <f t="shared" si="0"/>
        <v>1200</v>
      </c>
      <c r="M55">
        <v>800</v>
      </c>
      <c r="N55">
        <v>800</v>
      </c>
      <c r="O55">
        <v>800</v>
      </c>
      <c r="P55">
        <v>800</v>
      </c>
      <c r="Q55">
        <v>800</v>
      </c>
      <c r="V55">
        <f t="shared" si="1"/>
        <v>5200</v>
      </c>
    </row>
    <row r="56" spans="1:22" x14ac:dyDescent="0.25">
      <c r="B56" t="s">
        <v>86</v>
      </c>
      <c r="C56" t="s">
        <v>87</v>
      </c>
      <c r="D56" s="2">
        <v>70000</v>
      </c>
      <c r="E56" s="2"/>
      <c r="F56" s="2"/>
      <c r="G56" s="2"/>
      <c r="H56" s="2"/>
      <c r="J56" t="s">
        <v>155</v>
      </c>
      <c r="K56">
        <v>7000</v>
      </c>
      <c r="L56">
        <f t="shared" si="0"/>
        <v>84000</v>
      </c>
      <c r="V56">
        <f t="shared" si="1"/>
        <v>84000</v>
      </c>
    </row>
    <row r="57" spans="1:22" x14ac:dyDescent="0.25">
      <c r="B57" t="s">
        <v>197</v>
      </c>
      <c r="C57" t="s">
        <v>90</v>
      </c>
      <c r="D57" s="2">
        <v>45000</v>
      </c>
      <c r="E57" s="2"/>
      <c r="F57" s="2"/>
      <c r="G57" s="2"/>
      <c r="H57" s="2"/>
      <c r="J57" t="s">
        <v>156</v>
      </c>
      <c r="K57">
        <v>26000</v>
      </c>
      <c r="L57">
        <f t="shared" si="0"/>
        <v>312000</v>
      </c>
      <c r="O57">
        <v>20000</v>
      </c>
      <c r="P57">
        <v>15000</v>
      </c>
      <c r="V57">
        <f t="shared" si="1"/>
        <v>347000</v>
      </c>
    </row>
    <row r="58" spans="1:22" x14ac:dyDescent="0.25">
      <c r="B58" t="s">
        <v>88</v>
      </c>
      <c r="C58" t="s">
        <v>93</v>
      </c>
      <c r="D58" s="2">
        <v>0</v>
      </c>
      <c r="E58" s="2"/>
      <c r="F58" s="2"/>
      <c r="G58" s="2"/>
      <c r="H58" s="2"/>
      <c r="J58" t="s">
        <v>183</v>
      </c>
      <c r="L58">
        <v>60000</v>
      </c>
      <c r="M58">
        <v>24000</v>
      </c>
      <c r="N58">
        <v>18000</v>
      </c>
      <c r="O58">
        <v>1200</v>
      </c>
      <c r="P58">
        <v>18000</v>
      </c>
      <c r="Q58">
        <v>18000</v>
      </c>
      <c r="V58">
        <f t="shared" si="1"/>
        <v>139200</v>
      </c>
    </row>
    <row r="59" spans="1:22" x14ac:dyDescent="0.25">
      <c r="B59" t="s">
        <v>92</v>
      </c>
      <c r="C59" t="s">
        <v>91</v>
      </c>
      <c r="D59" s="2">
        <v>60000</v>
      </c>
      <c r="E59" s="2"/>
      <c r="F59" s="2"/>
      <c r="G59" s="2"/>
      <c r="H59" s="2"/>
      <c r="I59" t="s">
        <v>165</v>
      </c>
      <c r="K59">
        <f>SUM(K50:K57)</f>
        <v>37845</v>
      </c>
      <c r="L59">
        <f>SUM(L50:L57)</f>
        <v>465740</v>
      </c>
      <c r="M59">
        <f>SUM(M50:M58)</f>
        <v>49800</v>
      </c>
      <c r="N59">
        <f>SUM(N50:N58)</f>
        <v>43800</v>
      </c>
      <c r="O59">
        <f>SUM(O50:O58)</f>
        <v>47000</v>
      </c>
      <c r="P59">
        <f>SUM(P50:P58)</f>
        <v>58800</v>
      </c>
      <c r="Q59">
        <f>SUM(Q50:Q58)</f>
        <v>43800</v>
      </c>
      <c r="R59">
        <v>24000</v>
      </c>
      <c r="S59">
        <v>24000</v>
      </c>
      <c r="T59">
        <f>SUM(T50:T57)</f>
        <v>24000</v>
      </c>
      <c r="U59">
        <v>36000</v>
      </c>
      <c r="V59">
        <f t="shared" si="1"/>
        <v>816940</v>
      </c>
    </row>
    <row r="60" spans="1:22" x14ac:dyDescent="0.25">
      <c r="B60" t="s">
        <v>94</v>
      </c>
      <c r="C60" t="s">
        <v>95</v>
      </c>
      <c r="D60" s="2">
        <v>0</v>
      </c>
      <c r="E60" s="2"/>
      <c r="F60" s="2"/>
      <c r="G60" s="2"/>
      <c r="H60" s="2"/>
    </row>
    <row r="61" spans="1:22" x14ac:dyDescent="0.25">
      <c r="B61" t="s">
        <v>96</v>
      </c>
      <c r="C61" t="s">
        <v>89</v>
      </c>
      <c r="D61" s="2"/>
      <c r="E61" s="2" t="s">
        <v>186</v>
      </c>
      <c r="F61" s="2"/>
      <c r="G61" s="2"/>
      <c r="H61" s="2"/>
      <c r="J61" t="s">
        <v>149</v>
      </c>
    </row>
    <row r="62" spans="1:22" x14ac:dyDescent="0.25">
      <c r="B62" t="s">
        <v>97</v>
      </c>
      <c r="C62" t="s">
        <v>100</v>
      </c>
      <c r="D62" s="2"/>
      <c r="E62" s="2" t="s">
        <v>187</v>
      </c>
      <c r="F62" s="2"/>
      <c r="G62" s="2"/>
      <c r="H62" s="2"/>
      <c r="J62" t="s">
        <v>150</v>
      </c>
      <c r="P62" t="s">
        <v>173</v>
      </c>
      <c r="R62">
        <f>SUM(L59:U59)</f>
        <v>816940</v>
      </c>
    </row>
    <row r="63" spans="1:22" x14ac:dyDescent="0.25">
      <c r="B63" t="s">
        <v>99</v>
      </c>
      <c r="C63" t="s">
        <v>98</v>
      </c>
      <c r="D63" s="2">
        <v>0</v>
      </c>
      <c r="E63" s="2"/>
      <c r="F63" s="2"/>
      <c r="G63" s="2"/>
      <c r="H63" s="2"/>
      <c r="J63" t="s">
        <v>151</v>
      </c>
    </row>
    <row r="64" spans="1:22" x14ac:dyDescent="0.25">
      <c r="B64" t="s">
        <v>101</v>
      </c>
      <c r="C64" t="s">
        <v>102</v>
      </c>
      <c r="D64" s="2">
        <v>110000</v>
      </c>
      <c r="E64" s="2" t="s">
        <v>188</v>
      </c>
      <c r="F64" s="2"/>
      <c r="G64" s="2"/>
      <c r="H64" s="2"/>
      <c r="J64" t="s">
        <v>152</v>
      </c>
    </row>
    <row r="65" spans="1:10" x14ac:dyDescent="0.25">
      <c r="B65" t="s">
        <v>103</v>
      </c>
      <c r="C65" t="s">
        <v>104</v>
      </c>
      <c r="D65" s="2">
        <v>15000</v>
      </c>
      <c r="E65" s="2"/>
      <c r="F65" s="2"/>
      <c r="G65" s="2"/>
      <c r="H65" s="2"/>
      <c r="J65" t="s">
        <v>153</v>
      </c>
    </row>
    <row r="66" spans="1:10" x14ac:dyDescent="0.25">
      <c r="B66" t="s">
        <v>105</v>
      </c>
      <c r="C66" t="s">
        <v>106</v>
      </c>
      <c r="D66" s="2">
        <v>40000</v>
      </c>
      <c r="E66" s="2"/>
      <c r="F66" s="2"/>
      <c r="G66" s="2"/>
      <c r="H66" s="2"/>
      <c r="J66" t="s">
        <v>154</v>
      </c>
    </row>
    <row r="67" spans="1:10" x14ac:dyDescent="0.25">
      <c r="B67" t="s">
        <v>107</v>
      </c>
      <c r="C67" t="s">
        <v>108</v>
      </c>
      <c r="D67" s="2">
        <v>30000</v>
      </c>
      <c r="E67" s="2" t="s">
        <v>193</v>
      </c>
      <c r="F67" s="2"/>
      <c r="G67" s="2"/>
      <c r="H67" s="2"/>
    </row>
    <row r="68" spans="1:10" x14ac:dyDescent="0.25">
      <c r="D68" s="2"/>
      <c r="E68" s="2"/>
      <c r="F68" s="2"/>
      <c r="G68" s="2"/>
      <c r="H68" s="2"/>
    </row>
    <row r="69" spans="1:10" x14ac:dyDescent="0.25">
      <c r="A69" s="1" t="s">
        <v>16</v>
      </c>
      <c r="B69" s="1" t="s">
        <v>109</v>
      </c>
      <c r="C69" s="1">
        <v>329</v>
      </c>
      <c r="D69" s="2"/>
      <c r="E69" s="2"/>
      <c r="F69" s="2"/>
      <c r="G69" s="2"/>
      <c r="H69" s="2"/>
    </row>
    <row r="70" spans="1:10" x14ac:dyDescent="0.25">
      <c r="B70" t="s">
        <v>110</v>
      </c>
      <c r="C70" t="s">
        <v>111</v>
      </c>
      <c r="D70" s="2">
        <v>120000</v>
      </c>
      <c r="E70" s="2"/>
      <c r="F70" s="2"/>
      <c r="G70" s="2"/>
      <c r="H70" s="2"/>
    </row>
    <row r="71" spans="1:10" x14ac:dyDescent="0.25">
      <c r="B71" t="s">
        <v>112</v>
      </c>
      <c r="C71" t="s">
        <v>113</v>
      </c>
      <c r="D71" s="2">
        <v>115000</v>
      </c>
      <c r="E71" s="2"/>
      <c r="F71" s="2"/>
      <c r="G71" s="2"/>
      <c r="H71" s="2"/>
    </row>
    <row r="72" spans="1:10" x14ac:dyDescent="0.25">
      <c r="B72" t="s">
        <v>114</v>
      </c>
      <c r="C72" t="s">
        <v>115</v>
      </c>
      <c r="D72" s="2">
        <v>15000</v>
      </c>
      <c r="E72" s="2"/>
      <c r="F72" s="2"/>
      <c r="G72" s="2"/>
      <c r="H72" s="2"/>
    </row>
    <row r="73" spans="1:10" x14ac:dyDescent="0.25">
      <c r="B73" t="s">
        <v>116</v>
      </c>
      <c r="C73" t="s">
        <v>117</v>
      </c>
      <c r="D73" s="2">
        <v>20000</v>
      </c>
      <c r="E73" s="2"/>
      <c r="F73" s="2"/>
      <c r="G73" s="2"/>
      <c r="H73" s="2"/>
    </row>
    <row r="74" spans="1:10" x14ac:dyDescent="0.25">
      <c r="B74" t="s">
        <v>118</v>
      </c>
      <c r="C74" t="s">
        <v>117</v>
      </c>
      <c r="D74" s="2"/>
      <c r="E74" s="2"/>
      <c r="F74" s="2"/>
      <c r="G74" s="2"/>
      <c r="H74" s="2"/>
      <c r="J74" t="s">
        <v>164</v>
      </c>
    </row>
    <row r="75" spans="1:10" x14ac:dyDescent="0.25">
      <c r="B75" t="s">
        <v>119</v>
      </c>
      <c r="C75" t="s">
        <v>120</v>
      </c>
      <c r="D75" s="2">
        <v>10000</v>
      </c>
      <c r="E75" s="2"/>
      <c r="F75" s="2"/>
      <c r="G75" s="2"/>
      <c r="H75" s="2"/>
    </row>
    <row r="76" spans="1:10" x14ac:dyDescent="0.25">
      <c r="B76" t="s">
        <v>121</v>
      </c>
      <c r="C76" t="s">
        <v>122</v>
      </c>
      <c r="D76" s="2"/>
      <c r="E76" s="2"/>
      <c r="F76" s="2"/>
      <c r="G76" s="2"/>
      <c r="H76" s="2"/>
    </row>
    <row r="77" spans="1:10" x14ac:dyDescent="0.25">
      <c r="B77" t="s">
        <v>194</v>
      </c>
      <c r="D77" s="2">
        <v>60000</v>
      </c>
      <c r="E77" s="2"/>
      <c r="F77" s="2"/>
      <c r="G77" s="2"/>
      <c r="H77" s="2"/>
    </row>
    <row r="78" spans="1:10" x14ac:dyDescent="0.25">
      <c r="A78" s="1" t="s">
        <v>17</v>
      </c>
      <c r="B78" s="1" t="s">
        <v>123</v>
      </c>
      <c r="D78" s="2"/>
      <c r="E78" s="2"/>
      <c r="F78" s="2"/>
      <c r="G78" s="2"/>
      <c r="H78" s="2"/>
    </row>
    <row r="79" spans="1:10" x14ac:dyDescent="0.25">
      <c r="D79" s="2"/>
      <c r="E79" s="2"/>
      <c r="F79" s="2"/>
      <c r="G79" s="2"/>
      <c r="H79" s="2"/>
    </row>
    <row r="80" spans="1:10" x14ac:dyDescent="0.25">
      <c r="B80" t="s">
        <v>125</v>
      </c>
      <c r="C80" t="s">
        <v>126</v>
      </c>
      <c r="D80" s="2" t="s">
        <v>127</v>
      </c>
      <c r="E80" s="2"/>
      <c r="F80" s="2"/>
      <c r="G80" s="2"/>
      <c r="H80" s="2"/>
    </row>
    <row r="81" spans="2:8" x14ac:dyDescent="0.25">
      <c r="D81" s="2"/>
      <c r="E81" s="2"/>
      <c r="F81" s="2"/>
      <c r="G81" s="2"/>
      <c r="H81" s="2"/>
    </row>
    <row r="82" spans="2:8" x14ac:dyDescent="0.25">
      <c r="B82" t="s">
        <v>128</v>
      </c>
      <c r="D82" s="2"/>
      <c r="E82" s="2"/>
      <c r="F82" s="2"/>
      <c r="G82" s="2"/>
      <c r="H82" s="2"/>
    </row>
    <row r="83" spans="2:8" x14ac:dyDescent="0.25">
      <c r="B83" t="s">
        <v>129</v>
      </c>
      <c r="D83" s="2"/>
      <c r="E83" s="2"/>
      <c r="F83" s="2"/>
      <c r="G83" s="2"/>
      <c r="H83" s="2"/>
    </row>
    <row r="84" spans="2:8" x14ac:dyDescent="0.25">
      <c r="B84" t="s">
        <v>130</v>
      </c>
      <c r="D84" s="2"/>
      <c r="E84" s="2"/>
      <c r="F84" s="2"/>
      <c r="G84" s="2"/>
      <c r="H84" s="2"/>
    </row>
    <row r="85" spans="2:8" x14ac:dyDescent="0.25">
      <c r="B85" t="s">
        <v>131</v>
      </c>
      <c r="D85" s="2"/>
      <c r="E85" s="2"/>
      <c r="F85" s="2"/>
      <c r="G85" s="2"/>
      <c r="H85" s="2"/>
    </row>
    <row r="86" spans="2:8" x14ac:dyDescent="0.25">
      <c r="B86" t="s">
        <v>132</v>
      </c>
      <c r="D86" s="2"/>
      <c r="E86" s="2"/>
      <c r="F86" s="2"/>
      <c r="G86" s="2"/>
      <c r="H86" s="2"/>
    </row>
    <row r="87" spans="2:8" x14ac:dyDescent="0.25">
      <c r="B87" t="s">
        <v>133</v>
      </c>
      <c r="D87" s="2"/>
      <c r="E87" s="2"/>
      <c r="F87" s="2"/>
      <c r="G87" s="2"/>
      <c r="H87" s="2"/>
    </row>
    <row r="88" spans="2:8" x14ac:dyDescent="0.25">
      <c r="B88" t="s">
        <v>134</v>
      </c>
      <c r="D88" s="2"/>
      <c r="E88" s="2"/>
      <c r="F88" s="2"/>
      <c r="G88" s="2"/>
      <c r="H88" s="2"/>
    </row>
    <row r="89" spans="2:8" x14ac:dyDescent="0.25">
      <c r="D89" s="2"/>
      <c r="E89" s="2"/>
      <c r="F89" s="2"/>
      <c r="G89" s="2"/>
      <c r="H89" s="2"/>
    </row>
    <row r="90" spans="2:8" x14ac:dyDescent="0.25">
      <c r="B90" t="s">
        <v>135</v>
      </c>
      <c r="D90" s="2"/>
      <c r="E90" s="2"/>
      <c r="F90" s="2"/>
      <c r="G90" s="2"/>
      <c r="H90" s="2"/>
    </row>
    <row r="91" spans="2:8" x14ac:dyDescent="0.25">
      <c r="D91" s="2"/>
      <c r="E91" s="2"/>
      <c r="F91" s="2"/>
      <c r="G91" s="2"/>
      <c r="H91" s="2"/>
    </row>
    <row r="92" spans="2:8" x14ac:dyDescent="0.25">
      <c r="B92" t="s">
        <v>136</v>
      </c>
      <c r="D92" s="2"/>
      <c r="E92" s="2"/>
      <c r="F92" s="2"/>
      <c r="G92" s="2"/>
      <c r="H92" s="2"/>
    </row>
    <row r="93" spans="2:8" x14ac:dyDescent="0.25">
      <c r="D93" s="2"/>
      <c r="E93" s="2"/>
      <c r="F93" s="2"/>
      <c r="G93" s="2"/>
      <c r="H93" s="2"/>
    </row>
    <row r="94" spans="2:8" x14ac:dyDescent="0.25">
      <c r="B94" t="s">
        <v>137</v>
      </c>
      <c r="D94" s="2"/>
      <c r="E94" s="2"/>
      <c r="F94" s="2"/>
      <c r="G94" s="2"/>
      <c r="H94" s="2"/>
    </row>
    <row r="95" spans="2:8" x14ac:dyDescent="0.25">
      <c r="B95" t="s">
        <v>138</v>
      </c>
      <c r="D95" s="2"/>
      <c r="E95" s="2"/>
      <c r="F95" s="2"/>
      <c r="G95" s="2"/>
      <c r="H95" s="2"/>
    </row>
    <row r="96" spans="2:8" x14ac:dyDescent="0.25">
      <c r="B96" t="s">
        <v>139</v>
      </c>
      <c r="D96" s="2"/>
      <c r="E96" s="2"/>
      <c r="F96" s="2"/>
      <c r="G96" s="2"/>
      <c r="H96" s="2"/>
    </row>
    <row r="97" spans="2:8" x14ac:dyDescent="0.25">
      <c r="D97" s="2"/>
      <c r="E97" s="2"/>
      <c r="F97" s="2"/>
      <c r="G97" s="2"/>
      <c r="H97" s="2"/>
    </row>
    <row r="98" spans="2:8" x14ac:dyDescent="0.25">
      <c r="B98" t="s">
        <v>140</v>
      </c>
      <c r="D98" s="2"/>
      <c r="E98" s="2"/>
      <c r="F98" s="2"/>
      <c r="G98" s="2"/>
      <c r="H98" s="2"/>
    </row>
    <row r="99" spans="2:8" x14ac:dyDescent="0.25">
      <c r="D99" s="2"/>
      <c r="E99" s="2"/>
      <c r="F99" s="2"/>
      <c r="G99" s="2"/>
      <c r="H99" s="2"/>
    </row>
    <row r="100" spans="2:8" x14ac:dyDescent="0.25">
      <c r="D100" s="2"/>
      <c r="E100" s="2"/>
      <c r="F100" s="2"/>
      <c r="G100" s="2"/>
      <c r="H100" s="2"/>
    </row>
    <row r="101" spans="2:8" x14ac:dyDescent="0.25">
      <c r="D101" s="2"/>
      <c r="E101" s="2"/>
      <c r="F101" s="2"/>
      <c r="G101" s="2"/>
      <c r="H101" s="2"/>
    </row>
    <row r="102" spans="2:8" x14ac:dyDescent="0.25">
      <c r="B102" t="s">
        <v>141</v>
      </c>
      <c r="D102" s="2"/>
      <c r="E102" s="2"/>
      <c r="F102" s="2"/>
      <c r="G102" s="2"/>
      <c r="H102" s="2"/>
    </row>
    <row r="103" spans="2:8" x14ac:dyDescent="0.25">
      <c r="D103" s="2"/>
      <c r="E103" s="2"/>
      <c r="F103" s="2"/>
      <c r="G103" s="2"/>
      <c r="H103" s="2"/>
    </row>
    <row r="104" spans="2:8" x14ac:dyDescent="0.25">
      <c r="B104" t="s">
        <v>142</v>
      </c>
      <c r="D104" s="2"/>
      <c r="E104" s="2"/>
      <c r="F104" s="2"/>
      <c r="G104" s="2"/>
      <c r="H104" s="2"/>
    </row>
    <row r="105" spans="2:8" x14ac:dyDescent="0.25">
      <c r="B105" t="s">
        <v>143</v>
      </c>
      <c r="D105" s="2"/>
      <c r="E105" s="2"/>
      <c r="F105" s="2"/>
      <c r="G105" s="2"/>
      <c r="H105" s="2"/>
    </row>
    <row r="106" spans="2:8" x14ac:dyDescent="0.25">
      <c r="D106" s="2"/>
      <c r="E106" s="2"/>
      <c r="F106" s="2"/>
      <c r="G106" s="2"/>
      <c r="H106" s="2"/>
    </row>
    <row r="107" spans="2:8" x14ac:dyDescent="0.25">
      <c r="B107" t="s">
        <v>144</v>
      </c>
      <c r="D107" s="2"/>
      <c r="E107" s="2"/>
      <c r="F107" s="2"/>
      <c r="G107" s="2"/>
      <c r="H107" s="2"/>
    </row>
    <row r="108" spans="2:8" x14ac:dyDescent="0.25">
      <c r="D108" s="2"/>
      <c r="E108" s="2"/>
      <c r="F108" s="2"/>
      <c r="G108" s="2"/>
      <c r="H108" s="2"/>
    </row>
    <row r="109" spans="2:8" x14ac:dyDescent="0.25">
      <c r="D109" s="2"/>
      <c r="E109" s="2"/>
      <c r="F109" s="2"/>
      <c r="G109" s="2"/>
      <c r="H109" s="2"/>
    </row>
    <row r="110" spans="2:8" x14ac:dyDescent="0.25">
      <c r="D110" s="2"/>
      <c r="E110" s="2"/>
      <c r="F110" s="2"/>
      <c r="G110" s="2"/>
      <c r="H110" s="2"/>
    </row>
    <row r="111" spans="2:8" x14ac:dyDescent="0.25">
      <c r="D111" s="2"/>
      <c r="E111" s="2"/>
      <c r="F111" s="2"/>
      <c r="G111" s="2"/>
      <c r="H111" s="2"/>
    </row>
  </sheetData>
  <phoneticPr fontId="2" type="noConversion"/>
  <pageMargins left="0.25" right="0.25" top="0.75" bottom="0.75" header="0.3" footer="0.3"/>
  <pageSetup paperSize="9" scale="72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4"/>
  <sheetViews>
    <sheetView topLeftCell="A118" workbookViewId="0">
      <selection activeCell="H124" sqref="H124"/>
    </sheetView>
  </sheetViews>
  <sheetFormatPr defaultRowHeight="15" x14ac:dyDescent="0.25"/>
  <cols>
    <col min="1" max="1" width="11.140625" bestFit="1" customWidth="1"/>
    <col min="2" max="2" width="9.7109375" bestFit="1" customWidth="1"/>
    <col min="3" max="3" width="49.28515625" bestFit="1" customWidth="1"/>
    <col min="4" max="4" width="19.42578125" customWidth="1"/>
  </cols>
  <sheetData>
    <row r="1" spans="1:4" ht="44.25" customHeight="1" thickBot="1" x14ac:dyDescent="0.35">
      <c r="A1" s="225" t="s">
        <v>308</v>
      </c>
      <c r="B1" s="225"/>
      <c r="C1" s="225"/>
      <c r="D1" s="225"/>
    </row>
    <row r="2" spans="1:4" hidden="1" x14ac:dyDescent="0.25">
      <c r="D2" s="2"/>
    </row>
    <row r="3" spans="1:4" hidden="1" x14ac:dyDescent="0.25">
      <c r="A3" s="17"/>
      <c r="B3" s="17"/>
      <c r="D3" s="2"/>
    </row>
    <row r="4" spans="1:4" ht="15.75" hidden="1" thickBot="1" x14ac:dyDescent="0.3">
      <c r="D4" s="2"/>
    </row>
    <row r="5" spans="1:4" ht="27" hidden="1" thickBot="1" x14ac:dyDescent="0.3">
      <c r="A5" s="15" t="s">
        <v>277</v>
      </c>
      <c r="B5" s="39"/>
      <c r="C5" s="16" t="s">
        <v>261</v>
      </c>
      <c r="D5" s="51" t="s">
        <v>283</v>
      </c>
    </row>
    <row r="6" spans="1:4" hidden="1" x14ac:dyDescent="0.25">
      <c r="A6" s="4">
        <v>3111100</v>
      </c>
      <c r="B6" s="40"/>
      <c r="C6" s="5" t="s">
        <v>270</v>
      </c>
      <c r="D6" s="37">
        <v>10198906.57</v>
      </c>
    </row>
    <row r="7" spans="1:4" ht="15.75" hidden="1" thickBot="1" x14ac:dyDescent="0.3">
      <c r="A7" s="6"/>
      <c r="B7" s="41"/>
      <c r="C7" s="7"/>
      <c r="D7" s="38"/>
    </row>
    <row r="8" spans="1:4" ht="15.75" hidden="1" thickBot="1" x14ac:dyDescent="0.3">
      <c r="A8" s="8">
        <v>311</v>
      </c>
      <c r="B8" s="42"/>
      <c r="C8" s="9"/>
      <c r="D8" s="24">
        <v>10198906.57</v>
      </c>
    </row>
    <row r="9" spans="1:4" hidden="1" x14ac:dyDescent="0.25">
      <c r="A9" s="10">
        <v>3121210</v>
      </c>
      <c r="B9" s="43"/>
      <c r="C9" s="11" t="s">
        <v>198</v>
      </c>
      <c r="D9" s="25">
        <v>15000</v>
      </c>
    </row>
    <row r="10" spans="1:4" hidden="1" x14ac:dyDescent="0.25">
      <c r="A10" s="4">
        <v>3121300</v>
      </c>
      <c r="B10" s="40"/>
      <c r="C10" s="5" t="s">
        <v>199</v>
      </c>
      <c r="D10" s="21">
        <v>28000</v>
      </c>
    </row>
    <row r="11" spans="1:4" hidden="1" x14ac:dyDescent="0.25">
      <c r="A11" s="4">
        <v>3121310</v>
      </c>
      <c r="B11" s="40"/>
      <c r="C11" s="5" t="s">
        <v>200</v>
      </c>
      <c r="D11" s="21">
        <v>0</v>
      </c>
    </row>
    <row r="12" spans="1:4" hidden="1" x14ac:dyDescent="0.25">
      <c r="A12" s="4">
        <v>3121400</v>
      </c>
      <c r="B12" s="40"/>
      <c r="C12" s="5" t="s">
        <v>201</v>
      </c>
      <c r="D12" s="21">
        <v>0</v>
      </c>
    </row>
    <row r="13" spans="1:4" hidden="1" x14ac:dyDescent="0.25">
      <c r="A13" s="4">
        <v>3121500</v>
      </c>
      <c r="B13" s="40"/>
      <c r="C13" s="5" t="s">
        <v>202</v>
      </c>
      <c r="D13" s="21">
        <v>10000</v>
      </c>
    </row>
    <row r="14" spans="1:4" ht="15.75" hidden="1" thickBot="1" x14ac:dyDescent="0.3">
      <c r="A14" s="6">
        <v>3121510</v>
      </c>
      <c r="B14" s="41"/>
      <c r="C14" s="7" t="s">
        <v>203</v>
      </c>
      <c r="D14" s="23">
        <v>20000</v>
      </c>
    </row>
    <row r="15" spans="1:4" ht="15.75" hidden="1" thickBot="1" x14ac:dyDescent="0.3">
      <c r="A15" s="8">
        <v>3121</v>
      </c>
      <c r="B15" s="42"/>
      <c r="C15" s="9"/>
      <c r="D15" s="24">
        <v>73000</v>
      </c>
    </row>
    <row r="16" spans="1:4" hidden="1" x14ac:dyDescent="0.25">
      <c r="A16" s="10">
        <v>3132100</v>
      </c>
      <c r="B16" s="43"/>
      <c r="C16" s="11" t="s">
        <v>275</v>
      </c>
      <c r="D16" s="25">
        <v>1273864.8334846138</v>
      </c>
    </row>
    <row r="17" spans="1:4" ht="15.75" hidden="1" thickBot="1" x14ac:dyDescent="0.3">
      <c r="A17" s="6">
        <v>3132130</v>
      </c>
      <c r="B17" s="41"/>
      <c r="C17" s="7" t="s">
        <v>272</v>
      </c>
      <c r="D17" s="23">
        <v>42450.359514954194</v>
      </c>
    </row>
    <row r="18" spans="1:4" ht="15.75" hidden="1" thickBot="1" x14ac:dyDescent="0.3">
      <c r="A18" s="8">
        <v>3132</v>
      </c>
      <c r="B18" s="42"/>
      <c r="C18" s="9"/>
      <c r="D18" s="24">
        <v>1316315.1929995681</v>
      </c>
    </row>
    <row r="19" spans="1:4" hidden="1" x14ac:dyDescent="0.25">
      <c r="A19" s="10">
        <v>3133100</v>
      </c>
      <c r="B19" s="43"/>
      <c r="C19" s="11" t="s">
        <v>273</v>
      </c>
      <c r="D19" s="25">
        <v>135865.93381037257</v>
      </c>
    </row>
    <row r="20" spans="1:4" ht="15.75" hidden="1" thickBot="1" x14ac:dyDescent="0.3">
      <c r="A20" s="6">
        <v>3133102</v>
      </c>
      <c r="B20" s="41"/>
      <c r="C20" s="7" t="s">
        <v>274</v>
      </c>
      <c r="D20" s="23">
        <v>16976.603325621796</v>
      </c>
    </row>
    <row r="21" spans="1:4" ht="15.75" hidden="1" thickBot="1" x14ac:dyDescent="0.3">
      <c r="A21" s="8">
        <v>3133</v>
      </c>
      <c r="B21" s="42"/>
      <c r="C21" s="9"/>
      <c r="D21" s="24">
        <v>152842.53713599438</v>
      </c>
    </row>
    <row r="22" spans="1:4" hidden="1" x14ac:dyDescent="0.25">
      <c r="A22" s="10">
        <v>3211100</v>
      </c>
      <c r="B22" s="43"/>
      <c r="C22" s="11" t="s">
        <v>204</v>
      </c>
      <c r="D22" s="25">
        <v>15000</v>
      </c>
    </row>
    <row r="23" spans="1:4" hidden="1" x14ac:dyDescent="0.25">
      <c r="A23" s="4">
        <v>3211200</v>
      </c>
      <c r="B23" s="40"/>
      <c r="C23" s="5" t="s">
        <v>205</v>
      </c>
      <c r="D23" s="21">
        <v>0</v>
      </c>
    </row>
    <row r="24" spans="1:4" hidden="1" x14ac:dyDescent="0.25">
      <c r="A24" s="4">
        <v>3211300</v>
      </c>
      <c r="B24" s="40"/>
      <c r="C24" s="5" t="s">
        <v>206</v>
      </c>
      <c r="D24" s="21">
        <v>18800</v>
      </c>
    </row>
    <row r="25" spans="1:4" hidden="1" x14ac:dyDescent="0.25">
      <c r="A25" s="4">
        <v>3211500</v>
      </c>
      <c r="B25" s="40"/>
      <c r="C25" s="5" t="s">
        <v>207</v>
      </c>
      <c r="D25" s="21">
        <v>36000</v>
      </c>
    </row>
    <row r="26" spans="1:4" ht="15.75" hidden="1" thickBot="1" x14ac:dyDescent="0.3">
      <c r="A26" s="6">
        <v>3211900</v>
      </c>
      <c r="B26" s="41"/>
      <c r="C26" s="7" t="s">
        <v>208</v>
      </c>
      <c r="D26" s="23">
        <v>5000</v>
      </c>
    </row>
    <row r="27" spans="1:4" ht="15.75" hidden="1" thickBot="1" x14ac:dyDescent="0.3">
      <c r="A27" s="12">
        <v>3211</v>
      </c>
      <c r="B27" s="44"/>
      <c r="C27" s="13" t="s">
        <v>209</v>
      </c>
      <c r="D27" s="24">
        <v>74800</v>
      </c>
    </row>
    <row r="28" spans="1:4" ht="15.75" hidden="1" thickBot="1" x14ac:dyDescent="0.3">
      <c r="A28" s="7"/>
      <c r="B28" s="7"/>
      <c r="C28" s="7"/>
      <c r="D28" s="26">
        <v>0</v>
      </c>
    </row>
    <row r="29" spans="1:4" ht="15.75" thickBot="1" x14ac:dyDescent="0.3">
      <c r="A29" s="8">
        <v>3212100</v>
      </c>
      <c r="B29" s="42"/>
      <c r="C29" s="9" t="s">
        <v>210</v>
      </c>
      <c r="D29" s="24">
        <v>310000</v>
      </c>
    </row>
    <row r="30" spans="1:4" ht="15.75" thickBot="1" x14ac:dyDescent="0.3">
      <c r="A30" s="18"/>
      <c r="B30" s="18"/>
      <c r="C30" s="18"/>
      <c r="D30" s="26">
        <v>0</v>
      </c>
    </row>
    <row r="31" spans="1:4" ht="15.75" hidden="1" thickBot="1" x14ac:dyDescent="0.3">
      <c r="A31" s="8">
        <v>3213100</v>
      </c>
      <c r="B31" s="42"/>
      <c r="C31" s="9" t="s">
        <v>211</v>
      </c>
      <c r="D31" s="24">
        <v>40000</v>
      </c>
    </row>
    <row r="32" spans="1:4" hidden="1" x14ac:dyDescent="0.25">
      <c r="A32" s="10"/>
      <c r="B32" s="43"/>
      <c r="C32" s="11"/>
      <c r="D32" s="25">
        <v>0</v>
      </c>
    </row>
    <row r="33" spans="1:4" hidden="1" x14ac:dyDescent="0.25">
      <c r="A33" s="4">
        <v>3221200</v>
      </c>
      <c r="B33" s="40"/>
      <c r="C33" s="5" t="s">
        <v>212</v>
      </c>
      <c r="D33" s="21">
        <v>5000</v>
      </c>
    </row>
    <row r="34" spans="1:4" hidden="1" x14ac:dyDescent="0.25">
      <c r="A34" s="4">
        <v>3221300</v>
      </c>
      <c r="B34" s="40"/>
      <c r="C34" s="5" t="s">
        <v>213</v>
      </c>
      <c r="D34" s="21">
        <v>0</v>
      </c>
    </row>
    <row r="35" spans="1:4" hidden="1" x14ac:dyDescent="0.25">
      <c r="A35" s="4">
        <v>3221100</v>
      </c>
      <c r="B35" s="40"/>
      <c r="C35" s="5" t="s">
        <v>214</v>
      </c>
      <c r="D35" s="21">
        <v>65000</v>
      </c>
    </row>
    <row r="36" spans="1:4" hidden="1" x14ac:dyDescent="0.25">
      <c r="A36" s="4">
        <v>3221400</v>
      </c>
      <c r="B36" s="40"/>
      <c r="C36" s="5" t="s">
        <v>215</v>
      </c>
      <c r="D36" s="21">
        <v>34000</v>
      </c>
    </row>
    <row r="37" spans="1:4" hidden="1" x14ac:dyDescent="0.25">
      <c r="A37" s="4">
        <v>3221600</v>
      </c>
      <c r="B37" s="40"/>
      <c r="C37" s="5" t="s">
        <v>216</v>
      </c>
      <c r="D37" s="21">
        <v>0</v>
      </c>
    </row>
    <row r="38" spans="1:4" hidden="1" x14ac:dyDescent="0.25">
      <c r="A38" s="4">
        <v>3221500</v>
      </c>
      <c r="B38" s="40">
        <v>32271</v>
      </c>
      <c r="C38" s="5" t="s">
        <v>217</v>
      </c>
      <c r="D38" s="21">
        <v>120000</v>
      </c>
    </row>
    <row r="39" spans="1:4" ht="15.75" hidden="1" thickBot="1" x14ac:dyDescent="0.3">
      <c r="A39" s="6">
        <v>3221900</v>
      </c>
      <c r="B39" s="41"/>
      <c r="C39" s="7" t="s">
        <v>218</v>
      </c>
      <c r="D39" s="21">
        <v>10000</v>
      </c>
    </row>
    <row r="40" spans="1:4" ht="15.75" thickBot="1" x14ac:dyDescent="0.3">
      <c r="A40" s="8">
        <v>3221</v>
      </c>
      <c r="B40" s="42"/>
      <c r="C40" s="9" t="s">
        <v>219</v>
      </c>
      <c r="D40" s="22">
        <v>104000</v>
      </c>
    </row>
    <row r="41" spans="1:4" x14ac:dyDescent="0.25">
      <c r="A41" s="10">
        <v>3222100</v>
      </c>
      <c r="B41" s="43"/>
      <c r="C41" s="11" t="s">
        <v>262</v>
      </c>
      <c r="D41" s="21">
        <v>450000</v>
      </c>
    </row>
    <row r="42" spans="1:4" x14ac:dyDescent="0.25">
      <c r="A42" s="4">
        <v>3222120</v>
      </c>
      <c r="B42" s="40"/>
      <c r="C42" s="5" t="s">
        <v>263</v>
      </c>
      <c r="D42" s="21">
        <v>400000</v>
      </c>
    </row>
    <row r="43" spans="1:4" x14ac:dyDescent="0.25">
      <c r="A43" s="4">
        <v>3222130</v>
      </c>
      <c r="B43" s="40"/>
      <c r="C43" s="5" t="s">
        <v>264</v>
      </c>
      <c r="D43" s="21">
        <v>5000</v>
      </c>
    </row>
    <row r="44" spans="1:4" x14ac:dyDescent="0.25">
      <c r="A44" s="4"/>
      <c r="B44" s="40">
        <v>61391</v>
      </c>
      <c r="C44" s="5" t="s">
        <v>304</v>
      </c>
      <c r="D44" s="21">
        <v>0</v>
      </c>
    </row>
    <row r="45" spans="1:4" ht="15.75" thickBot="1" x14ac:dyDescent="0.3">
      <c r="A45" s="6"/>
      <c r="B45" s="41">
        <v>61392</v>
      </c>
      <c r="C45" s="7" t="s">
        <v>305</v>
      </c>
      <c r="D45" s="23">
        <v>0</v>
      </c>
    </row>
    <row r="46" spans="1:4" ht="15.75" thickBot="1" x14ac:dyDescent="0.3">
      <c r="A46" s="8">
        <v>3222</v>
      </c>
      <c r="B46" s="42"/>
      <c r="C46" s="9" t="s">
        <v>220</v>
      </c>
      <c r="D46" s="24">
        <v>855000</v>
      </c>
    </row>
    <row r="47" spans="1:4" x14ac:dyDescent="0.25">
      <c r="A47" s="10">
        <v>3223100</v>
      </c>
      <c r="B47" s="43"/>
      <c r="C47" s="11" t="s">
        <v>221</v>
      </c>
      <c r="D47" s="25">
        <v>100000</v>
      </c>
    </row>
    <row r="48" spans="1:4" x14ac:dyDescent="0.25">
      <c r="A48" s="4">
        <v>3223300</v>
      </c>
      <c r="B48" s="40"/>
      <c r="C48" s="5" t="s">
        <v>222</v>
      </c>
      <c r="D48" s="21">
        <v>12000</v>
      </c>
    </row>
    <row r="49" spans="1:4" x14ac:dyDescent="0.25">
      <c r="A49" s="4">
        <v>3223400</v>
      </c>
      <c r="B49" s="40"/>
      <c r="C49" s="5" t="s">
        <v>223</v>
      </c>
      <c r="D49" s="21">
        <v>256000</v>
      </c>
    </row>
    <row r="50" spans="1:4" ht="15.75" thickBot="1" x14ac:dyDescent="0.3">
      <c r="A50" s="6">
        <v>3223900</v>
      </c>
      <c r="B50" s="41"/>
      <c r="C50" s="7" t="s">
        <v>224</v>
      </c>
      <c r="D50" s="23">
        <v>30000</v>
      </c>
    </row>
    <row r="51" spans="1:4" ht="15.75" thickBot="1" x14ac:dyDescent="0.3">
      <c r="A51" s="8">
        <v>3223</v>
      </c>
      <c r="B51" s="42"/>
      <c r="C51" s="9" t="s">
        <v>225</v>
      </c>
      <c r="D51" s="24">
        <v>398000</v>
      </c>
    </row>
    <row r="52" spans="1:4" x14ac:dyDescent="0.25">
      <c r="A52" s="10">
        <v>3224100</v>
      </c>
      <c r="B52" s="43"/>
      <c r="C52" s="11" t="s">
        <v>297</v>
      </c>
      <c r="D52" s="25">
        <v>6900</v>
      </c>
    </row>
    <row r="53" spans="1:4" x14ac:dyDescent="0.25">
      <c r="A53" s="4">
        <v>3224200</v>
      </c>
      <c r="B53" s="40"/>
      <c r="C53" s="5" t="s">
        <v>226</v>
      </c>
      <c r="D53" s="21">
        <v>17000</v>
      </c>
    </row>
    <row r="54" spans="1:4" x14ac:dyDescent="0.25">
      <c r="A54" s="4">
        <v>3224300</v>
      </c>
      <c r="B54" s="40"/>
      <c r="C54" s="5" t="s">
        <v>227</v>
      </c>
      <c r="D54" s="21">
        <v>10000</v>
      </c>
    </row>
    <row r="55" spans="1:4" ht="15.75" thickBot="1" x14ac:dyDescent="0.3">
      <c r="A55" s="6">
        <v>3224400</v>
      </c>
      <c r="B55" s="41"/>
      <c r="C55" s="7" t="s">
        <v>268</v>
      </c>
      <c r="D55" s="23">
        <v>5000</v>
      </c>
    </row>
    <row r="56" spans="1:4" ht="15.75" thickBot="1" x14ac:dyDescent="0.3">
      <c r="A56" s="8">
        <v>3224</v>
      </c>
      <c r="B56" s="42"/>
      <c r="C56" s="9" t="s">
        <v>228</v>
      </c>
      <c r="D56" s="24">
        <v>38900</v>
      </c>
    </row>
    <row r="57" spans="1:4" x14ac:dyDescent="0.25">
      <c r="A57" s="10">
        <v>3225100</v>
      </c>
      <c r="B57" s="43"/>
      <c r="C57" s="11" t="s">
        <v>229</v>
      </c>
      <c r="D57" s="25">
        <v>48800</v>
      </c>
    </row>
    <row r="58" spans="1:4" ht="15.75" thickBot="1" x14ac:dyDescent="0.3">
      <c r="A58" s="6">
        <v>3225200</v>
      </c>
      <c r="B58" s="41"/>
      <c r="C58" s="7" t="s">
        <v>230</v>
      </c>
      <c r="D58" s="23">
        <v>35000</v>
      </c>
    </row>
    <row r="59" spans="1:4" ht="15.75" thickBot="1" x14ac:dyDescent="0.3">
      <c r="A59" s="8">
        <v>3225</v>
      </c>
      <c r="B59" s="42"/>
      <c r="C59" s="9" t="s">
        <v>231</v>
      </c>
      <c r="D59" s="24">
        <v>83800</v>
      </c>
    </row>
    <row r="60" spans="1:4" x14ac:dyDescent="0.25">
      <c r="A60" s="10">
        <v>3231100</v>
      </c>
      <c r="B60" s="43"/>
      <c r="C60" s="11" t="s">
        <v>232</v>
      </c>
      <c r="D60" s="25">
        <v>50000</v>
      </c>
    </row>
    <row r="61" spans="1:4" x14ac:dyDescent="0.25">
      <c r="A61" s="4">
        <v>3231300</v>
      </c>
      <c r="B61" s="40"/>
      <c r="C61" s="5" t="s">
        <v>233</v>
      </c>
      <c r="D61" s="21">
        <v>9600</v>
      </c>
    </row>
    <row r="62" spans="1:4" ht="15.75" thickBot="1" x14ac:dyDescent="0.3">
      <c r="A62" s="6">
        <v>3231900</v>
      </c>
      <c r="B62" s="41"/>
      <c r="C62" s="7" t="s">
        <v>265</v>
      </c>
      <c r="D62" s="23">
        <v>50000</v>
      </c>
    </row>
    <row r="63" spans="1:4" ht="15.75" thickBot="1" x14ac:dyDescent="0.3">
      <c r="A63" s="8">
        <v>3231</v>
      </c>
      <c r="B63" s="42"/>
      <c r="C63" s="9" t="s">
        <v>234</v>
      </c>
      <c r="D63" s="24">
        <v>109600</v>
      </c>
    </row>
    <row r="64" spans="1:4" x14ac:dyDescent="0.25">
      <c r="A64" s="10">
        <v>3232100</v>
      </c>
      <c r="B64" s="43"/>
      <c r="C64" s="11" t="s">
        <v>298</v>
      </c>
      <c r="D64" s="25">
        <v>61200</v>
      </c>
    </row>
    <row r="65" spans="1:4" x14ac:dyDescent="0.25">
      <c r="A65" s="4">
        <v>3232200</v>
      </c>
      <c r="B65" s="40"/>
      <c r="C65" s="5" t="s">
        <v>235</v>
      </c>
      <c r="D65" s="21">
        <v>77000</v>
      </c>
    </row>
    <row r="66" spans="1:4" ht="15.75" thickBot="1" x14ac:dyDescent="0.3">
      <c r="A66" s="6">
        <v>3232300</v>
      </c>
      <c r="B66" s="41"/>
      <c r="C66" s="7" t="s">
        <v>271</v>
      </c>
      <c r="D66" s="23">
        <v>70000</v>
      </c>
    </row>
    <row r="67" spans="1:4" ht="15.75" thickBot="1" x14ac:dyDescent="0.3">
      <c r="A67" s="8">
        <v>3232</v>
      </c>
      <c r="B67" s="42"/>
      <c r="C67" s="9" t="s">
        <v>236</v>
      </c>
      <c r="D67" s="24">
        <v>208200</v>
      </c>
    </row>
    <row r="68" spans="1:4" ht="15.75" hidden="1" thickBot="1" x14ac:dyDescent="0.3">
      <c r="A68" s="27"/>
      <c r="B68" s="45"/>
      <c r="C68" s="18"/>
      <c r="D68" s="26">
        <v>0</v>
      </c>
    </row>
    <row r="69" spans="1:4" ht="15.75" hidden="1" thickBot="1" x14ac:dyDescent="0.3">
      <c r="A69" s="8">
        <v>3233900</v>
      </c>
      <c r="B69" s="42"/>
      <c r="C69" s="9" t="s">
        <v>237</v>
      </c>
      <c r="D69" s="24">
        <v>6000</v>
      </c>
    </row>
    <row r="70" spans="1:4" x14ac:dyDescent="0.25">
      <c r="A70" s="10"/>
      <c r="B70" s="43"/>
      <c r="C70" s="11"/>
      <c r="D70" s="25">
        <v>0</v>
      </c>
    </row>
    <row r="71" spans="1:4" x14ac:dyDescent="0.25">
      <c r="A71" s="4">
        <v>3234100</v>
      </c>
      <c r="B71" s="40"/>
      <c r="C71" s="5" t="s">
        <v>238</v>
      </c>
      <c r="D71" s="21">
        <v>30000</v>
      </c>
    </row>
    <row r="72" spans="1:4" x14ac:dyDescent="0.25">
      <c r="A72" s="4">
        <v>3234200</v>
      </c>
      <c r="B72" s="40"/>
      <c r="C72" s="5" t="s">
        <v>239</v>
      </c>
      <c r="D72" s="21">
        <v>15000</v>
      </c>
    </row>
    <row r="73" spans="1:4" x14ac:dyDescent="0.25">
      <c r="A73" s="4">
        <v>3234300</v>
      </c>
      <c r="B73" s="40"/>
      <c r="C73" s="5" t="s">
        <v>240</v>
      </c>
      <c r="D73" s="21">
        <v>12000</v>
      </c>
    </row>
    <row r="74" spans="1:4" x14ac:dyDescent="0.25">
      <c r="A74" s="4">
        <v>3234400</v>
      </c>
      <c r="B74" s="40"/>
      <c r="C74" s="5" t="s">
        <v>241</v>
      </c>
      <c r="D74" s="21">
        <v>4000</v>
      </c>
    </row>
    <row r="75" spans="1:4" x14ac:dyDescent="0.25">
      <c r="A75" s="4">
        <v>3234600</v>
      </c>
      <c r="B75" s="40"/>
      <c r="C75" s="5" t="s">
        <v>242</v>
      </c>
      <c r="D75" s="21">
        <v>0</v>
      </c>
    </row>
    <row r="76" spans="1:4" x14ac:dyDescent="0.25">
      <c r="A76" s="4">
        <v>3234500</v>
      </c>
      <c r="B76" s="40">
        <v>323950</v>
      </c>
      <c r="C76" s="5" t="s">
        <v>243</v>
      </c>
      <c r="D76" s="21">
        <v>50000</v>
      </c>
    </row>
    <row r="77" spans="1:4" x14ac:dyDescent="0.25">
      <c r="A77" s="4">
        <v>3234900</v>
      </c>
      <c r="B77" s="40"/>
      <c r="C77" s="5" t="s">
        <v>244</v>
      </c>
      <c r="D77" s="21">
        <v>50000</v>
      </c>
    </row>
    <row r="78" spans="1:4" ht="15.75" thickBot="1" x14ac:dyDescent="0.3">
      <c r="A78" s="6"/>
      <c r="B78" s="41"/>
      <c r="C78" s="7"/>
      <c r="D78" s="23">
        <v>0</v>
      </c>
    </row>
    <row r="79" spans="1:4" ht="15.75" thickBot="1" x14ac:dyDescent="0.3">
      <c r="A79" s="8">
        <v>3234</v>
      </c>
      <c r="B79" s="42"/>
      <c r="C79" s="9" t="s">
        <v>245</v>
      </c>
      <c r="D79" s="24">
        <v>161000</v>
      </c>
    </row>
    <row r="80" spans="1:4" x14ac:dyDescent="0.25">
      <c r="A80" s="10">
        <v>3236100</v>
      </c>
      <c r="B80" s="43"/>
      <c r="C80" s="11" t="s">
        <v>246</v>
      </c>
      <c r="D80" s="25">
        <v>14000</v>
      </c>
    </row>
    <row r="81" spans="1:4" x14ac:dyDescent="0.25">
      <c r="A81" s="4">
        <v>3236900</v>
      </c>
      <c r="B81" s="40"/>
      <c r="C81" s="5" t="s">
        <v>266</v>
      </c>
      <c r="D81" s="21">
        <v>3930000</v>
      </c>
    </row>
    <row r="82" spans="1:4" ht="15.75" thickBot="1" x14ac:dyDescent="0.3">
      <c r="A82" s="6"/>
      <c r="B82" s="41"/>
      <c r="C82" s="7"/>
      <c r="D82" s="23">
        <v>0</v>
      </c>
    </row>
    <row r="83" spans="1:4" ht="15.75" thickBot="1" x14ac:dyDescent="0.3">
      <c r="A83" s="8">
        <v>3236</v>
      </c>
      <c r="B83" s="42"/>
      <c r="C83" s="9" t="s">
        <v>247</v>
      </c>
      <c r="D83" s="24">
        <v>3944000</v>
      </c>
    </row>
    <row r="84" spans="1:4" ht="15.75" thickBot="1" x14ac:dyDescent="0.3">
      <c r="A84" s="28"/>
      <c r="B84" s="28"/>
      <c r="C84" s="28"/>
      <c r="D84" s="26">
        <v>0</v>
      </c>
    </row>
    <row r="85" spans="1:4" ht="15.75" thickBot="1" x14ac:dyDescent="0.3">
      <c r="A85" s="8">
        <v>3235200</v>
      </c>
      <c r="B85" s="42"/>
      <c r="C85" s="9" t="s">
        <v>280</v>
      </c>
      <c r="D85" s="24">
        <v>70000</v>
      </c>
    </row>
    <row r="86" spans="1:4" x14ac:dyDescent="0.25">
      <c r="A86" s="10"/>
      <c r="B86" s="43"/>
      <c r="C86" s="11"/>
      <c r="D86" s="25">
        <v>0</v>
      </c>
    </row>
    <row r="87" spans="1:4" x14ac:dyDescent="0.25">
      <c r="A87" s="4">
        <v>3237200</v>
      </c>
      <c r="B87" s="40"/>
      <c r="C87" s="5" t="s">
        <v>248</v>
      </c>
      <c r="D87" s="21">
        <v>2781000</v>
      </c>
    </row>
    <row r="88" spans="1:4" ht="15.75" thickBot="1" x14ac:dyDescent="0.3">
      <c r="A88" s="6">
        <v>3237900</v>
      </c>
      <c r="B88" s="41"/>
      <c r="C88" s="7" t="s">
        <v>249</v>
      </c>
      <c r="D88" s="23">
        <v>98000</v>
      </c>
    </row>
    <row r="89" spans="1:4" ht="15.75" thickBot="1" x14ac:dyDescent="0.3">
      <c r="A89" s="8">
        <v>3237</v>
      </c>
      <c r="B89" s="42"/>
      <c r="C89" s="9" t="s">
        <v>250</v>
      </c>
      <c r="D89" s="24">
        <v>2879000</v>
      </c>
    </row>
    <row r="90" spans="1:4" ht="15.75" thickBot="1" x14ac:dyDescent="0.3">
      <c r="A90" s="27"/>
      <c r="B90" s="45"/>
      <c r="C90" s="18"/>
      <c r="D90" s="26">
        <v>0</v>
      </c>
    </row>
    <row r="91" spans="1:4" ht="15.75" thickBot="1" x14ac:dyDescent="0.3">
      <c r="A91" s="8">
        <v>3238900</v>
      </c>
      <c r="B91" s="42"/>
      <c r="C91" s="9" t="s">
        <v>251</v>
      </c>
      <c r="D91" s="24">
        <v>110000</v>
      </c>
    </row>
    <row r="92" spans="1:4" hidden="1" x14ac:dyDescent="0.25">
      <c r="A92" s="10">
        <v>3239100</v>
      </c>
      <c r="B92" s="43"/>
      <c r="C92" s="11" t="s">
        <v>267</v>
      </c>
      <c r="D92" s="25">
        <v>5000</v>
      </c>
    </row>
    <row r="93" spans="1:4" hidden="1" x14ac:dyDescent="0.25">
      <c r="A93" s="4">
        <v>3239400</v>
      </c>
      <c r="B93" s="40"/>
      <c r="C93" s="5" t="s">
        <v>254</v>
      </c>
      <c r="D93" s="21">
        <v>39000</v>
      </c>
    </row>
    <row r="94" spans="1:4" hidden="1" x14ac:dyDescent="0.25">
      <c r="A94" s="4">
        <v>3239300</v>
      </c>
      <c r="B94" s="40"/>
      <c r="C94" s="5" t="s">
        <v>252</v>
      </c>
      <c r="D94" s="21">
        <v>0</v>
      </c>
    </row>
    <row r="95" spans="1:4" hidden="1" x14ac:dyDescent="0.25">
      <c r="A95" s="4">
        <v>3239900</v>
      </c>
      <c r="B95" s="40"/>
      <c r="C95" s="5" t="s">
        <v>253</v>
      </c>
      <c r="D95" s="21">
        <v>0</v>
      </c>
    </row>
    <row r="96" spans="1:4" ht="15.75" hidden="1" thickBot="1" x14ac:dyDescent="0.3">
      <c r="A96" s="6"/>
      <c r="B96" s="41"/>
      <c r="C96" s="7"/>
      <c r="D96" s="23">
        <v>0</v>
      </c>
    </row>
    <row r="97" spans="1:4" ht="15.75" hidden="1" thickBot="1" x14ac:dyDescent="0.3">
      <c r="A97" s="8">
        <v>3239</v>
      </c>
      <c r="B97" s="42"/>
      <c r="C97" s="9" t="s">
        <v>255</v>
      </c>
      <c r="D97" s="24">
        <v>44000</v>
      </c>
    </row>
    <row r="98" spans="1:4" ht="15.75" thickBot="1" x14ac:dyDescent="0.3">
      <c r="A98" s="27">
        <v>3291100</v>
      </c>
      <c r="B98" s="45"/>
      <c r="C98" s="18" t="s">
        <v>256</v>
      </c>
      <c r="D98" s="26">
        <v>130000</v>
      </c>
    </row>
    <row r="99" spans="1:4" ht="15.75" thickBot="1" x14ac:dyDescent="0.3">
      <c r="A99" s="8">
        <v>3291</v>
      </c>
      <c r="B99" s="42"/>
      <c r="C99" s="9" t="s">
        <v>257</v>
      </c>
      <c r="D99" s="24">
        <v>130000</v>
      </c>
    </row>
    <row r="100" spans="1:4" x14ac:dyDescent="0.25">
      <c r="A100" s="10">
        <v>3292100</v>
      </c>
      <c r="B100" s="43"/>
      <c r="C100" s="11" t="s">
        <v>269</v>
      </c>
      <c r="D100" s="25">
        <v>115000</v>
      </c>
    </row>
    <row r="101" spans="1:4" x14ac:dyDescent="0.25">
      <c r="A101" s="4">
        <v>3292300</v>
      </c>
      <c r="B101" s="40"/>
      <c r="C101" s="5" t="s">
        <v>276</v>
      </c>
      <c r="D101" s="21">
        <v>15000</v>
      </c>
    </row>
    <row r="102" spans="1:4" ht="15.75" thickBot="1" x14ac:dyDescent="0.3">
      <c r="A102" s="6"/>
      <c r="B102" s="41"/>
      <c r="C102" s="7" t="s">
        <v>306</v>
      </c>
      <c r="D102" s="23">
        <v>0</v>
      </c>
    </row>
    <row r="103" spans="1:4" ht="15.75" thickBot="1" x14ac:dyDescent="0.3">
      <c r="A103" s="8">
        <v>3292</v>
      </c>
      <c r="B103" s="42"/>
      <c r="C103" s="9" t="s">
        <v>284</v>
      </c>
      <c r="D103" s="24">
        <v>130000</v>
      </c>
    </row>
    <row r="104" spans="1:4" hidden="1" x14ac:dyDescent="0.25">
      <c r="A104" s="10"/>
      <c r="B104" s="43"/>
      <c r="C104" s="11"/>
      <c r="D104" s="25">
        <v>0</v>
      </c>
    </row>
    <row r="105" spans="1:4" hidden="1" x14ac:dyDescent="0.25">
      <c r="A105" s="4"/>
      <c r="B105" s="40"/>
      <c r="C105" s="5"/>
      <c r="D105" s="21">
        <v>0</v>
      </c>
    </row>
    <row r="106" spans="1:4" ht="15.75" hidden="1" thickBot="1" x14ac:dyDescent="0.3">
      <c r="A106" s="6"/>
      <c r="B106" s="41"/>
      <c r="C106" s="7"/>
      <c r="D106" s="23">
        <v>0</v>
      </c>
    </row>
    <row r="107" spans="1:4" ht="15.75" hidden="1" thickBot="1" x14ac:dyDescent="0.3">
      <c r="A107" s="8">
        <v>3299900</v>
      </c>
      <c r="B107" s="42"/>
      <c r="C107" s="9" t="s">
        <v>307</v>
      </c>
      <c r="D107" s="24">
        <v>5000</v>
      </c>
    </row>
    <row r="108" spans="1:4" ht="15.75" hidden="1" thickBot="1" x14ac:dyDescent="0.3">
      <c r="A108" s="27"/>
      <c r="B108" s="45"/>
      <c r="C108" s="18"/>
      <c r="D108" s="26">
        <v>0</v>
      </c>
    </row>
    <row r="109" spans="1:4" ht="15.75" hidden="1" thickBot="1" x14ac:dyDescent="0.3">
      <c r="A109" s="8">
        <v>3431200</v>
      </c>
      <c r="B109" s="42"/>
      <c r="C109" s="9" t="s">
        <v>258</v>
      </c>
      <c r="D109" s="24">
        <v>3000</v>
      </c>
    </row>
    <row r="110" spans="1:4" ht="15.75" hidden="1" thickBot="1" x14ac:dyDescent="0.3">
      <c r="A110" s="27"/>
      <c r="B110" s="45"/>
      <c r="C110" s="18"/>
      <c r="D110" s="26">
        <v>0</v>
      </c>
    </row>
    <row r="111" spans="1:4" ht="15.75" hidden="1" thickBot="1" x14ac:dyDescent="0.3">
      <c r="A111" s="8">
        <v>3434900</v>
      </c>
      <c r="B111" s="42"/>
      <c r="C111" s="9" t="s">
        <v>259</v>
      </c>
      <c r="D111" s="24">
        <v>68839</v>
      </c>
    </row>
    <row r="112" spans="1:4" ht="15.75" hidden="1" thickBot="1" x14ac:dyDescent="0.3">
      <c r="A112" s="27"/>
      <c r="B112" s="45"/>
      <c r="C112" s="18"/>
      <c r="D112" s="26">
        <v>0</v>
      </c>
    </row>
    <row r="113" spans="1:4" ht="15.75" hidden="1" thickBot="1" x14ac:dyDescent="0.3">
      <c r="A113" s="14">
        <v>4</v>
      </c>
      <c r="B113" s="14"/>
      <c r="C113" s="14" t="s">
        <v>299</v>
      </c>
      <c r="D113" s="24">
        <v>0</v>
      </c>
    </row>
    <row r="114" spans="1:4" ht="15.75" hidden="1" thickBot="1" x14ac:dyDescent="0.3">
      <c r="A114" s="27">
        <v>4123</v>
      </c>
      <c r="B114" s="45"/>
      <c r="C114" s="18" t="s">
        <v>296</v>
      </c>
      <c r="D114" s="26">
        <v>0</v>
      </c>
    </row>
    <row r="115" spans="1:4" ht="15.75" thickBot="1" x14ac:dyDescent="0.3">
      <c r="A115" s="8">
        <v>42</v>
      </c>
      <c r="B115" s="42"/>
      <c r="C115" s="9" t="s">
        <v>300</v>
      </c>
      <c r="D115" s="24">
        <v>472600</v>
      </c>
    </row>
    <row r="116" spans="1:4" x14ac:dyDescent="0.25">
      <c r="A116" s="29">
        <v>4221</v>
      </c>
      <c r="B116" s="46"/>
      <c r="C116" s="30" t="s">
        <v>285</v>
      </c>
      <c r="D116" s="25">
        <v>209500</v>
      </c>
    </row>
    <row r="117" spans="1:4" x14ac:dyDescent="0.25">
      <c r="A117" s="19">
        <v>422110</v>
      </c>
      <c r="B117" s="47"/>
      <c r="C117" s="20" t="s">
        <v>292</v>
      </c>
      <c r="D117" s="21">
        <v>51900</v>
      </c>
    </row>
    <row r="118" spans="1:4" x14ac:dyDescent="0.25">
      <c r="A118" s="19">
        <v>4222</v>
      </c>
      <c r="B118" s="47"/>
      <c r="C118" s="20" t="s">
        <v>286</v>
      </c>
      <c r="D118" s="21">
        <v>28000</v>
      </c>
    </row>
    <row r="119" spans="1:4" x14ac:dyDescent="0.25">
      <c r="A119" s="19">
        <v>4223</v>
      </c>
      <c r="B119" s="47"/>
      <c r="C119" s="20" t="s">
        <v>287</v>
      </c>
      <c r="D119" s="21">
        <v>32100</v>
      </c>
    </row>
    <row r="120" spans="1:4" x14ac:dyDescent="0.25">
      <c r="A120" s="19">
        <v>4224</v>
      </c>
      <c r="B120" s="47">
        <v>42241</v>
      </c>
      <c r="C120" s="20" t="s">
        <v>302</v>
      </c>
      <c r="D120" s="21"/>
    </row>
    <row r="121" spans="1:4" x14ac:dyDescent="0.25">
      <c r="A121" s="19"/>
      <c r="B121" s="47">
        <v>42242</v>
      </c>
      <c r="C121" s="20" t="s">
        <v>303</v>
      </c>
      <c r="D121" s="21">
        <v>88000</v>
      </c>
    </row>
    <row r="122" spans="1:4" x14ac:dyDescent="0.25">
      <c r="A122" s="19">
        <v>4262</v>
      </c>
      <c r="B122" s="47">
        <v>42621</v>
      </c>
      <c r="C122" s="20" t="s">
        <v>293</v>
      </c>
      <c r="D122" s="21">
        <v>0</v>
      </c>
    </row>
    <row r="123" spans="1:4" ht="15.75" thickBot="1" x14ac:dyDescent="0.3">
      <c r="A123" s="31">
        <v>4227</v>
      </c>
      <c r="B123" s="48"/>
      <c r="C123" s="32" t="s">
        <v>289</v>
      </c>
      <c r="D123" s="23">
        <v>63100</v>
      </c>
    </row>
    <row r="124" spans="1:4" ht="15.75" thickBot="1" x14ac:dyDescent="0.3">
      <c r="A124" s="33">
        <v>423</v>
      </c>
      <c r="B124" s="49"/>
      <c r="C124" s="34" t="s">
        <v>301</v>
      </c>
      <c r="D124" s="24">
        <v>130000</v>
      </c>
    </row>
    <row r="125" spans="1:4" ht="15.75" thickBot="1" x14ac:dyDescent="0.3">
      <c r="A125" s="35"/>
      <c r="B125" s="50"/>
      <c r="C125" s="36"/>
      <c r="D125" s="26">
        <v>0</v>
      </c>
    </row>
    <row r="126" spans="1:4" ht="15.75" thickBot="1" x14ac:dyDescent="0.3">
      <c r="A126" s="8">
        <v>45</v>
      </c>
      <c r="B126" s="42"/>
      <c r="C126" s="9" t="s">
        <v>290</v>
      </c>
      <c r="D126" s="24">
        <v>755500</v>
      </c>
    </row>
    <row r="127" spans="1:4" ht="15.75" thickBot="1" x14ac:dyDescent="0.3">
      <c r="A127" s="8">
        <v>451</v>
      </c>
      <c r="B127" s="42"/>
      <c r="C127" s="9" t="s">
        <v>291</v>
      </c>
      <c r="D127" s="24">
        <v>755500</v>
      </c>
    </row>
    <row r="128" spans="1:4" x14ac:dyDescent="0.25">
      <c r="A128" s="29"/>
      <c r="B128" s="46"/>
      <c r="C128" s="30" t="s">
        <v>294</v>
      </c>
      <c r="D128" s="25">
        <v>622600</v>
      </c>
    </row>
    <row r="129" spans="1:4" x14ac:dyDescent="0.25">
      <c r="A129" s="19"/>
      <c r="B129" s="47"/>
      <c r="C129" s="20" t="s">
        <v>295</v>
      </c>
      <c r="D129" s="21">
        <v>132900</v>
      </c>
    </row>
    <row r="130" spans="1:4" ht="15.75" thickBot="1" x14ac:dyDescent="0.3">
      <c r="A130" s="31"/>
      <c r="B130" s="48"/>
      <c r="C130" s="32"/>
      <c r="D130" s="23">
        <v>0</v>
      </c>
    </row>
    <row r="131" spans="1:4" ht="15.75" thickBot="1" x14ac:dyDescent="0.3">
      <c r="A131" s="8" t="s">
        <v>11</v>
      </c>
      <c r="B131" s="42"/>
      <c r="C131" s="9" t="s">
        <v>281</v>
      </c>
      <c r="D131" s="24">
        <v>1247000</v>
      </c>
    </row>
    <row r="132" spans="1:4" x14ac:dyDescent="0.25">
      <c r="A132" s="29"/>
      <c r="B132" s="46"/>
      <c r="C132" s="30"/>
      <c r="D132" s="25">
        <v>0</v>
      </c>
    </row>
    <row r="133" spans="1:4" ht="15.75" thickBot="1" x14ac:dyDescent="0.3">
      <c r="A133" s="4"/>
      <c r="B133" s="40"/>
      <c r="C133" s="5"/>
      <c r="D133" s="23">
        <v>0</v>
      </c>
    </row>
    <row r="134" spans="1:4" ht="15.75" thickBot="1" x14ac:dyDescent="0.3">
      <c r="A134" s="8"/>
      <c r="B134" s="42"/>
      <c r="C134" s="9" t="s">
        <v>260</v>
      </c>
      <c r="D134" s="24">
        <v>22872303.30013556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38"/>
  <sheetViews>
    <sheetView workbookViewId="0">
      <selection activeCell="F244" sqref="F244"/>
    </sheetView>
  </sheetViews>
  <sheetFormatPr defaultColWidth="8.85546875" defaultRowHeight="12" x14ac:dyDescent="0.2"/>
  <cols>
    <col min="1" max="1" width="9.42578125" style="64" customWidth="1"/>
    <col min="2" max="2" width="44.5703125" style="63" customWidth="1"/>
    <col min="3" max="3" width="15.5703125" style="54" customWidth="1"/>
    <col min="4" max="4" width="11.85546875" style="63" customWidth="1"/>
    <col min="5" max="5" width="15.5703125" style="54" customWidth="1"/>
    <col min="6" max="6" width="13.5703125" style="77" customWidth="1"/>
    <col min="7" max="7" width="13.42578125" style="78" customWidth="1"/>
    <col min="8" max="8" width="11.7109375" style="78" customWidth="1"/>
    <col min="9" max="9" width="12" style="78" customWidth="1"/>
    <col min="10" max="10" width="11" style="78" customWidth="1"/>
    <col min="11" max="11" width="11.28515625" style="78" customWidth="1"/>
    <col min="12" max="12" width="11.7109375" style="78" customWidth="1"/>
    <col min="13" max="13" width="12.85546875" style="78" customWidth="1"/>
    <col min="14" max="14" width="8.85546875" style="63"/>
    <col min="15" max="15" width="13.28515625" style="63" customWidth="1"/>
    <col min="16" max="16384" width="8.85546875" style="63"/>
  </cols>
  <sheetData>
    <row r="1" spans="1:13" x14ac:dyDescent="0.2">
      <c r="A1" s="57" t="s">
        <v>278</v>
      </c>
      <c r="F1" s="77" t="s">
        <v>334</v>
      </c>
    </row>
    <row r="2" spans="1:13" x14ac:dyDescent="0.2">
      <c r="A2" s="57" t="s">
        <v>279</v>
      </c>
    </row>
    <row r="3" spans="1:13" ht="12" customHeight="1" x14ac:dyDescent="0.2">
      <c r="B3" s="58"/>
      <c r="D3" s="58"/>
      <c r="F3" s="78"/>
    </row>
    <row r="4" spans="1:13" ht="14.45" customHeight="1" x14ac:dyDescent="0.25">
      <c r="A4" s="226" t="s">
        <v>514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</row>
    <row r="5" spans="1:13" ht="14.45" customHeight="1" x14ac:dyDescent="0.2">
      <c r="A5" s="227" t="s">
        <v>524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77"/>
    </row>
    <row r="6" spans="1:13" x14ac:dyDescent="0.2">
      <c r="A6" s="57"/>
    </row>
    <row r="7" spans="1:13" ht="15" customHeight="1" thickBot="1" x14ac:dyDescent="0.25">
      <c r="F7" s="228" t="s">
        <v>335</v>
      </c>
      <c r="G7" s="229"/>
      <c r="H7" s="229"/>
      <c r="I7" s="229"/>
      <c r="J7" s="229"/>
      <c r="K7" s="229"/>
      <c r="L7" s="229"/>
      <c r="M7" s="174"/>
    </row>
    <row r="8" spans="1:13" s="65" customFormat="1" ht="65.45" customHeight="1" thickBot="1" x14ac:dyDescent="0.3">
      <c r="A8" s="72" t="s">
        <v>277</v>
      </c>
      <c r="B8" s="73" t="s">
        <v>261</v>
      </c>
      <c r="C8" s="137" t="s">
        <v>521</v>
      </c>
      <c r="D8" s="147" t="s">
        <v>330</v>
      </c>
      <c r="E8" s="137" t="s">
        <v>522</v>
      </c>
      <c r="F8" s="110" t="s">
        <v>282</v>
      </c>
      <c r="G8" s="79" t="s">
        <v>505</v>
      </c>
      <c r="H8" s="79" t="s">
        <v>491</v>
      </c>
      <c r="I8" s="79" t="s">
        <v>492</v>
      </c>
      <c r="J8" s="79" t="s">
        <v>506</v>
      </c>
      <c r="K8" s="79" t="s">
        <v>507</v>
      </c>
      <c r="L8" s="148" t="s">
        <v>493</v>
      </c>
      <c r="M8" s="149" t="s">
        <v>508</v>
      </c>
    </row>
    <row r="9" spans="1:13" x14ac:dyDescent="0.2">
      <c r="A9" s="74"/>
      <c r="B9" s="103"/>
      <c r="C9" s="138"/>
      <c r="D9" s="171"/>
      <c r="E9" s="138"/>
      <c r="F9" s="111"/>
      <c r="G9" s="80"/>
      <c r="H9" s="80"/>
      <c r="I9" s="80"/>
      <c r="J9" s="80"/>
      <c r="K9" s="80"/>
      <c r="L9" s="80"/>
      <c r="M9" s="150"/>
    </row>
    <row r="10" spans="1:13" s="58" customFormat="1" ht="15.6" customHeight="1" x14ac:dyDescent="0.2">
      <c r="A10" s="67" t="s">
        <v>438</v>
      </c>
      <c r="B10" s="104"/>
      <c r="C10" s="139"/>
      <c r="D10" s="172"/>
      <c r="E10" s="139"/>
      <c r="F10" s="88"/>
      <c r="G10" s="81"/>
      <c r="H10" s="81"/>
      <c r="I10" s="81"/>
      <c r="J10" s="81"/>
      <c r="K10" s="81"/>
      <c r="L10" s="81"/>
      <c r="M10" s="152"/>
    </row>
    <row r="11" spans="1:13" s="58" customFormat="1" ht="15.6" customHeight="1" x14ac:dyDescent="0.2">
      <c r="A11" s="75">
        <v>6</v>
      </c>
      <c r="B11" s="105" t="s">
        <v>437</v>
      </c>
      <c r="C11" s="56">
        <v>50424637.460000001</v>
      </c>
      <c r="D11" s="153">
        <f t="shared" ref="D11:M11" si="0">+D24</f>
        <v>440902.00999999768</v>
      </c>
      <c r="E11" s="56">
        <f t="shared" si="0"/>
        <v>50865539.469999999</v>
      </c>
      <c r="F11" s="112">
        <f t="shared" si="0"/>
        <v>47270566.619999997</v>
      </c>
      <c r="G11" s="83">
        <f t="shared" si="0"/>
        <v>293767.96999999997</v>
      </c>
      <c r="H11" s="83">
        <f t="shared" si="0"/>
        <v>400406</v>
      </c>
      <c r="I11" s="83">
        <f t="shared" si="0"/>
        <v>350000</v>
      </c>
      <c r="J11" s="83">
        <f t="shared" si="0"/>
        <v>332738</v>
      </c>
      <c r="K11" s="83">
        <f t="shared" si="0"/>
        <v>643000</v>
      </c>
      <c r="L11" s="83">
        <f t="shared" si="0"/>
        <v>1575060.88</v>
      </c>
      <c r="M11" s="154">
        <f t="shared" si="0"/>
        <v>0</v>
      </c>
    </row>
    <row r="12" spans="1:13" s="58" customFormat="1" ht="15.6" customHeight="1" x14ac:dyDescent="0.2">
      <c r="A12" s="75">
        <v>7</v>
      </c>
      <c r="B12" s="106" t="s">
        <v>439</v>
      </c>
      <c r="C12" s="56">
        <v>0</v>
      </c>
      <c r="D12" s="153">
        <f t="shared" ref="D12:M12" si="1">+D49</f>
        <v>0</v>
      </c>
      <c r="E12" s="56">
        <f t="shared" si="1"/>
        <v>0</v>
      </c>
      <c r="F12" s="112">
        <f t="shared" si="1"/>
        <v>0</v>
      </c>
      <c r="G12" s="83">
        <f t="shared" si="1"/>
        <v>0</v>
      </c>
      <c r="H12" s="83">
        <f t="shared" si="1"/>
        <v>0</v>
      </c>
      <c r="I12" s="83">
        <f t="shared" si="1"/>
        <v>0</v>
      </c>
      <c r="J12" s="83">
        <f t="shared" si="1"/>
        <v>0</v>
      </c>
      <c r="K12" s="83">
        <f t="shared" si="1"/>
        <v>0</v>
      </c>
      <c r="L12" s="83">
        <f t="shared" si="1"/>
        <v>0</v>
      </c>
      <c r="M12" s="154">
        <f t="shared" si="1"/>
        <v>0</v>
      </c>
    </row>
    <row r="13" spans="1:13" s="58" customFormat="1" ht="15.6" customHeight="1" x14ac:dyDescent="0.2">
      <c r="A13" s="75">
        <v>3</v>
      </c>
      <c r="B13" s="107" t="s">
        <v>440</v>
      </c>
      <c r="C13" s="56">
        <v>51342111.609999999</v>
      </c>
      <c r="D13" s="153">
        <f t="shared" ref="D13:M13" si="2">+D57</f>
        <v>192252.0100000003</v>
      </c>
      <c r="E13" s="56">
        <f t="shared" si="2"/>
        <v>51534363.619999997</v>
      </c>
      <c r="F13" s="112">
        <f t="shared" si="2"/>
        <v>47270566.619999997</v>
      </c>
      <c r="G13" s="83">
        <f t="shared" si="2"/>
        <v>293767.97000000003</v>
      </c>
      <c r="H13" s="83">
        <f t="shared" si="2"/>
        <v>60000</v>
      </c>
      <c r="I13" s="83">
        <f t="shared" si="2"/>
        <v>350000</v>
      </c>
      <c r="J13" s="83">
        <f t="shared" si="2"/>
        <v>332738</v>
      </c>
      <c r="K13" s="83">
        <f t="shared" si="2"/>
        <v>643000</v>
      </c>
      <c r="L13" s="83">
        <f t="shared" si="2"/>
        <v>944410.88</v>
      </c>
      <c r="M13" s="154">
        <f t="shared" si="2"/>
        <v>1639880.15</v>
      </c>
    </row>
    <row r="14" spans="1:13" s="58" customFormat="1" ht="15.6" customHeight="1" x14ac:dyDescent="0.2">
      <c r="A14" s="75">
        <v>4</v>
      </c>
      <c r="B14" s="108" t="s">
        <v>441</v>
      </c>
      <c r="C14" s="56">
        <v>12189960</v>
      </c>
      <c r="D14" s="153">
        <f t="shared" ref="D14:M14" si="3">+D200</f>
        <v>248650</v>
      </c>
      <c r="E14" s="56">
        <f t="shared" si="3"/>
        <v>12438610</v>
      </c>
      <c r="F14" s="112">
        <f t="shared" si="3"/>
        <v>0</v>
      </c>
      <c r="G14" s="83">
        <f t="shared" si="3"/>
        <v>0</v>
      </c>
      <c r="H14" s="83">
        <f t="shared" si="3"/>
        <v>340406</v>
      </c>
      <c r="I14" s="83">
        <f t="shared" si="3"/>
        <v>0</v>
      </c>
      <c r="J14" s="83">
        <f t="shared" si="3"/>
        <v>0</v>
      </c>
      <c r="K14" s="83">
        <f t="shared" si="3"/>
        <v>0</v>
      </c>
      <c r="L14" s="83">
        <f t="shared" si="3"/>
        <v>630650</v>
      </c>
      <c r="M14" s="154">
        <f t="shared" si="3"/>
        <v>11467554</v>
      </c>
    </row>
    <row r="15" spans="1:13" s="58" customFormat="1" ht="15.6" customHeight="1" x14ac:dyDescent="0.2">
      <c r="A15" s="53"/>
      <c r="B15" s="59" t="s">
        <v>496</v>
      </c>
      <c r="C15" s="56">
        <v>-13107434.149999999</v>
      </c>
      <c r="D15" s="153">
        <f t="shared" ref="D15:M15" si="4">+D11+D12-D13-D14</f>
        <v>-2.6193447411060333E-9</v>
      </c>
      <c r="E15" s="56">
        <f t="shared" si="4"/>
        <v>-13107434.149999999</v>
      </c>
      <c r="F15" s="112">
        <f t="shared" si="4"/>
        <v>0</v>
      </c>
      <c r="G15" s="83">
        <f t="shared" si="4"/>
        <v>-5.8207660913467407E-11</v>
      </c>
      <c r="H15" s="83">
        <f t="shared" si="4"/>
        <v>0</v>
      </c>
      <c r="I15" s="83">
        <f t="shared" si="4"/>
        <v>0</v>
      </c>
      <c r="J15" s="83">
        <f t="shared" si="4"/>
        <v>0</v>
      </c>
      <c r="K15" s="83">
        <f t="shared" si="4"/>
        <v>0</v>
      </c>
      <c r="L15" s="83">
        <f t="shared" si="4"/>
        <v>0</v>
      </c>
      <c r="M15" s="154">
        <f t="shared" si="4"/>
        <v>-13107434.15</v>
      </c>
    </row>
    <row r="16" spans="1:13" s="58" customFormat="1" ht="16.899999999999999" customHeight="1" x14ac:dyDescent="0.2">
      <c r="A16" s="67" t="s">
        <v>442</v>
      </c>
      <c r="B16" s="104"/>
      <c r="C16" s="139"/>
      <c r="D16" s="151"/>
      <c r="E16" s="139"/>
      <c r="F16" s="88"/>
      <c r="G16" s="81"/>
      <c r="H16" s="81"/>
      <c r="I16" s="81"/>
      <c r="J16" s="81"/>
      <c r="K16" s="81"/>
      <c r="L16" s="81"/>
      <c r="M16" s="152"/>
    </row>
    <row r="17" spans="1:13" s="58" customFormat="1" ht="18" customHeight="1" x14ac:dyDescent="0.2">
      <c r="A17" s="75">
        <v>922</v>
      </c>
      <c r="B17" s="59" t="s">
        <v>497</v>
      </c>
      <c r="C17" s="56">
        <v>13107434.15</v>
      </c>
      <c r="D17" s="153">
        <f>+E17-C17</f>
        <v>0</v>
      </c>
      <c r="E17" s="56">
        <f>SUM(F17:M17)</f>
        <v>13107434.15</v>
      </c>
      <c r="F17" s="112"/>
      <c r="G17" s="83"/>
      <c r="H17" s="83"/>
      <c r="I17" s="83"/>
      <c r="J17" s="83"/>
      <c r="K17" s="83"/>
      <c r="L17" s="83"/>
      <c r="M17" s="154">
        <v>13107434.15</v>
      </c>
    </row>
    <row r="18" spans="1:13" s="58" customFormat="1" ht="17.45" customHeight="1" thickBot="1" x14ac:dyDescent="0.25">
      <c r="A18" s="76" t="s">
        <v>443</v>
      </c>
      <c r="B18" s="109"/>
      <c r="C18" s="140">
        <v>0</v>
      </c>
      <c r="D18" s="155">
        <f t="shared" ref="D18:M18" si="5">+D15+D17</f>
        <v>-2.6193447411060333E-9</v>
      </c>
      <c r="E18" s="140">
        <f t="shared" si="5"/>
        <v>0</v>
      </c>
      <c r="F18" s="113">
        <f t="shared" si="5"/>
        <v>0</v>
      </c>
      <c r="G18" s="113">
        <f t="shared" si="5"/>
        <v>-5.8207660913467407E-11</v>
      </c>
      <c r="H18" s="113">
        <f t="shared" si="5"/>
        <v>0</v>
      </c>
      <c r="I18" s="113">
        <f t="shared" si="5"/>
        <v>0</v>
      </c>
      <c r="J18" s="113">
        <f t="shared" si="5"/>
        <v>0</v>
      </c>
      <c r="K18" s="113">
        <f t="shared" si="5"/>
        <v>0</v>
      </c>
      <c r="L18" s="84">
        <f t="shared" si="5"/>
        <v>0</v>
      </c>
      <c r="M18" s="156">
        <f t="shared" si="5"/>
        <v>0</v>
      </c>
    </row>
    <row r="19" spans="1:13" ht="30.6" customHeight="1" thickBot="1" x14ac:dyDescent="0.25">
      <c r="G19" s="77"/>
      <c r="H19" s="77"/>
      <c r="I19" s="77"/>
      <c r="J19" s="77"/>
      <c r="K19" s="77"/>
      <c r="L19" s="77"/>
      <c r="M19" s="77"/>
    </row>
    <row r="20" spans="1:13" s="58" customFormat="1" ht="22.9" customHeight="1" thickBot="1" x14ac:dyDescent="0.3">
      <c r="A20" s="71" t="s">
        <v>494</v>
      </c>
      <c r="B20" s="66"/>
      <c r="C20" s="136">
        <v>63532071.609999999</v>
      </c>
      <c r="D20" s="157">
        <f t="shared" ref="D20:M20" si="6">+D22+D21</f>
        <v>440902.00999999768</v>
      </c>
      <c r="E20" s="136">
        <f t="shared" si="6"/>
        <v>63972973.619999997</v>
      </c>
      <c r="F20" s="133">
        <f t="shared" si="6"/>
        <v>47270566.619999997</v>
      </c>
      <c r="G20" s="134">
        <f t="shared" si="6"/>
        <v>293767.96999999997</v>
      </c>
      <c r="H20" s="134">
        <f t="shared" si="6"/>
        <v>400406</v>
      </c>
      <c r="I20" s="134">
        <f t="shared" si="6"/>
        <v>350000</v>
      </c>
      <c r="J20" s="134">
        <f t="shared" si="6"/>
        <v>332738</v>
      </c>
      <c r="K20" s="134">
        <f t="shared" si="6"/>
        <v>643000</v>
      </c>
      <c r="L20" s="134">
        <f t="shared" si="6"/>
        <v>1575060.88</v>
      </c>
      <c r="M20" s="158">
        <f t="shared" si="6"/>
        <v>13107434.15</v>
      </c>
    </row>
    <row r="21" spans="1:13" ht="18.600000000000001" customHeight="1" thickBot="1" x14ac:dyDescent="0.25">
      <c r="A21" s="52">
        <v>922</v>
      </c>
      <c r="B21" s="130" t="s">
        <v>498</v>
      </c>
      <c r="C21" s="132">
        <v>13107434.15</v>
      </c>
      <c r="D21" s="153">
        <f>+E21-C21</f>
        <v>0</v>
      </c>
      <c r="E21" s="132">
        <f t="shared" ref="E21:M21" si="7">+E17</f>
        <v>13107434.15</v>
      </c>
      <c r="F21" s="131">
        <f t="shared" si="7"/>
        <v>0</v>
      </c>
      <c r="G21" s="131">
        <f t="shared" si="7"/>
        <v>0</v>
      </c>
      <c r="H21" s="131">
        <f t="shared" si="7"/>
        <v>0</v>
      </c>
      <c r="I21" s="131">
        <f t="shared" si="7"/>
        <v>0</v>
      </c>
      <c r="J21" s="131">
        <f t="shared" si="7"/>
        <v>0</v>
      </c>
      <c r="K21" s="131">
        <f t="shared" si="7"/>
        <v>0</v>
      </c>
      <c r="L21" s="159">
        <f t="shared" si="7"/>
        <v>0</v>
      </c>
      <c r="M21" s="160">
        <f t="shared" si="7"/>
        <v>13107434.15</v>
      </c>
    </row>
    <row r="22" spans="1:13" s="58" customFormat="1" ht="18.600000000000001" customHeight="1" thickBot="1" x14ac:dyDescent="0.3">
      <c r="A22" s="71" t="s">
        <v>523</v>
      </c>
      <c r="B22" s="66"/>
      <c r="C22" s="136">
        <v>50424637.460000001</v>
      </c>
      <c r="D22" s="157">
        <f>+D24+D48</f>
        <v>440902.00999999768</v>
      </c>
      <c r="E22" s="136">
        <f t="shared" ref="E22:M22" si="8">+E24+E49</f>
        <v>50865539.469999999</v>
      </c>
      <c r="F22" s="133">
        <f t="shared" si="8"/>
        <v>47270566.619999997</v>
      </c>
      <c r="G22" s="134">
        <f t="shared" si="8"/>
        <v>293767.96999999997</v>
      </c>
      <c r="H22" s="134">
        <f t="shared" si="8"/>
        <v>400406</v>
      </c>
      <c r="I22" s="134">
        <f t="shared" si="8"/>
        <v>350000</v>
      </c>
      <c r="J22" s="134">
        <f t="shared" si="8"/>
        <v>332738</v>
      </c>
      <c r="K22" s="134">
        <f t="shared" si="8"/>
        <v>643000</v>
      </c>
      <c r="L22" s="134">
        <f t="shared" si="8"/>
        <v>1575060.88</v>
      </c>
      <c r="M22" s="158">
        <f t="shared" si="8"/>
        <v>0</v>
      </c>
    </row>
    <row r="23" spans="1:13" ht="13.15" customHeight="1" x14ac:dyDescent="0.2">
      <c r="A23" s="102"/>
      <c r="B23" s="114"/>
      <c r="C23" s="141"/>
      <c r="D23" s="161"/>
      <c r="E23" s="141"/>
      <c r="F23" s="85"/>
      <c r="G23" s="86"/>
      <c r="H23" s="86"/>
      <c r="I23" s="86"/>
      <c r="J23" s="86"/>
      <c r="K23" s="86"/>
      <c r="L23" s="86"/>
      <c r="M23" s="162"/>
    </row>
    <row r="24" spans="1:13" s="58" customFormat="1" ht="13.15" customHeight="1" x14ac:dyDescent="0.2">
      <c r="A24" s="67">
        <v>6</v>
      </c>
      <c r="B24" s="104" t="s">
        <v>316</v>
      </c>
      <c r="C24" s="139">
        <v>50424637.460000001</v>
      </c>
      <c r="D24" s="151">
        <f>+D26+D30+D33+D37+D40+D46</f>
        <v>440902.00999999768</v>
      </c>
      <c r="E24" s="139">
        <f t="shared" ref="E24:M24" si="9">+E30+E33+E37+E40+E46+E26</f>
        <v>50865539.469999999</v>
      </c>
      <c r="F24" s="88">
        <f t="shared" si="9"/>
        <v>47270566.619999997</v>
      </c>
      <c r="G24" s="81">
        <f t="shared" si="9"/>
        <v>293767.96999999997</v>
      </c>
      <c r="H24" s="81">
        <f t="shared" si="9"/>
        <v>400406</v>
      </c>
      <c r="I24" s="81">
        <f t="shared" si="9"/>
        <v>350000</v>
      </c>
      <c r="J24" s="81">
        <f t="shared" si="9"/>
        <v>332738</v>
      </c>
      <c r="K24" s="81">
        <f t="shared" si="9"/>
        <v>643000</v>
      </c>
      <c r="L24" s="81">
        <f t="shared" si="9"/>
        <v>1575060.88</v>
      </c>
      <c r="M24" s="152">
        <f t="shared" si="9"/>
        <v>0</v>
      </c>
    </row>
    <row r="25" spans="1:13" ht="9" customHeight="1" x14ac:dyDescent="0.2">
      <c r="A25" s="60"/>
      <c r="B25" s="115"/>
      <c r="C25" s="61"/>
      <c r="D25" s="163"/>
      <c r="E25" s="61"/>
      <c r="F25" s="89"/>
      <c r="G25" s="90"/>
      <c r="H25" s="90"/>
      <c r="I25" s="90"/>
      <c r="J25" s="90"/>
      <c r="K25" s="90"/>
      <c r="L25" s="90"/>
      <c r="M25" s="164"/>
    </row>
    <row r="26" spans="1:13" ht="13.15" customHeight="1" x14ac:dyDescent="0.2">
      <c r="A26" s="68">
        <v>63</v>
      </c>
      <c r="B26" s="116" t="s">
        <v>500</v>
      </c>
      <c r="C26" s="142">
        <v>301082.20999999996</v>
      </c>
      <c r="D26" s="165">
        <f t="shared" ref="D26:M26" si="10">SUM(D27:D28)</f>
        <v>6746.6399999999994</v>
      </c>
      <c r="E26" s="142">
        <f t="shared" si="10"/>
        <v>307828.84999999998</v>
      </c>
      <c r="F26" s="92">
        <f t="shared" si="10"/>
        <v>0</v>
      </c>
      <c r="G26" s="92">
        <f t="shared" si="10"/>
        <v>293767.96999999997</v>
      </c>
      <c r="H26" s="92">
        <f t="shared" si="10"/>
        <v>0</v>
      </c>
      <c r="I26" s="92">
        <f t="shared" si="10"/>
        <v>0</v>
      </c>
      <c r="J26" s="92">
        <f t="shared" si="10"/>
        <v>0</v>
      </c>
      <c r="K26" s="92">
        <f t="shared" si="10"/>
        <v>0</v>
      </c>
      <c r="L26" s="92">
        <f t="shared" si="10"/>
        <v>14060.88</v>
      </c>
      <c r="M26" s="166">
        <f t="shared" si="10"/>
        <v>0</v>
      </c>
    </row>
    <row r="27" spans="1:13" ht="21" customHeight="1" x14ac:dyDescent="0.2">
      <c r="A27" s="60">
        <v>63414</v>
      </c>
      <c r="B27" s="117" t="s">
        <v>499</v>
      </c>
      <c r="C27" s="61">
        <v>7314.24</v>
      </c>
      <c r="D27" s="163">
        <f>+E27-C27</f>
        <v>6746.6399999999994</v>
      </c>
      <c r="E27" s="61">
        <f>SUM(F27:M27)</f>
        <v>14060.88</v>
      </c>
      <c r="F27" s="89"/>
      <c r="G27" s="90"/>
      <c r="H27" s="90"/>
      <c r="I27" s="90"/>
      <c r="J27" s="90"/>
      <c r="K27" s="90"/>
      <c r="L27" s="90">
        <v>14060.88</v>
      </c>
      <c r="M27" s="164"/>
    </row>
    <row r="28" spans="1:13" ht="24.75" customHeight="1" x14ac:dyDescent="0.2">
      <c r="A28" s="60">
        <v>63811</v>
      </c>
      <c r="B28" s="117" t="s">
        <v>509</v>
      </c>
      <c r="C28" s="61">
        <v>293767.96999999997</v>
      </c>
      <c r="D28" s="163">
        <f>+E28-C28</f>
        <v>0</v>
      </c>
      <c r="E28" s="61">
        <f>SUM(F28:M28)</f>
        <v>293767.96999999997</v>
      </c>
      <c r="F28" s="89"/>
      <c r="G28" s="90">
        <v>293767.96999999997</v>
      </c>
      <c r="H28" s="90"/>
      <c r="I28" s="90"/>
      <c r="J28" s="90"/>
      <c r="K28" s="90"/>
      <c r="L28" s="90"/>
      <c r="M28" s="164"/>
    </row>
    <row r="29" spans="1:13" ht="11.25" customHeight="1" x14ac:dyDescent="0.2">
      <c r="A29" s="60"/>
      <c r="B29" s="115"/>
      <c r="C29" s="61"/>
      <c r="D29" s="173"/>
      <c r="E29" s="61"/>
      <c r="F29" s="89"/>
      <c r="G29" s="90"/>
      <c r="H29" s="90"/>
      <c r="I29" s="90"/>
      <c r="J29" s="90"/>
      <c r="K29" s="90"/>
      <c r="L29" s="90"/>
      <c r="M29" s="164"/>
    </row>
    <row r="30" spans="1:13" s="58" customFormat="1" ht="13.15" customHeight="1" x14ac:dyDescent="0.2">
      <c r="A30" s="68">
        <v>64</v>
      </c>
      <c r="B30" s="116" t="s">
        <v>444</v>
      </c>
      <c r="C30" s="142">
        <v>8000</v>
      </c>
      <c r="D30" s="165">
        <f t="shared" ref="D30:M30" si="11">+D31</f>
        <v>0</v>
      </c>
      <c r="E30" s="142">
        <f t="shared" si="11"/>
        <v>8000</v>
      </c>
      <c r="F30" s="92">
        <f t="shared" si="11"/>
        <v>0</v>
      </c>
      <c r="G30" s="101">
        <f t="shared" si="11"/>
        <v>0</v>
      </c>
      <c r="H30" s="101">
        <f t="shared" si="11"/>
        <v>0</v>
      </c>
      <c r="I30" s="101">
        <f t="shared" si="11"/>
        <v>0</v>
      </c>
      <c r="J30" s="101">
        <f t="shared" si="11"/>
        <v>0</v>
      </c>
      <c r="K30" s="101">
        <f t="shared" si="11"/>
        <v>0</v>
      </c>
      <c r="L30" s="101">
        <f t="shared" si="11"/>
        <v>8000</v>
      </c>
      <c r="M30" s="166">
        <f t="shared" si="11"/>
        <v>0</v>
      </c>
    </row>
    <row r="31" spans="1:13" ht="13.15" customHeight="1" x14ac:dyDescent="0.2">
      <c r="A31" s="60">
        <v>6413</v>
      </c>
      <c r="B31" s="117" t="s">
        <v>336</v>
      </c>
      <c r="C31" s="61">
        <v>8000</v>
      </c>
      <c r="D31" s="163">
        <f>+E31-C31</f>
        <v>0</v>
      </c>
      <c r="E31" s="61">
        <f>SUM(F31:M31)</f>
        <v>8000</v>
      </c>
      <c r="F31" s="89"/>
      <c r="G31" s="90"/>
      <c r="H31" s="90"/>
      <c r="I31" s="90"/>
      <c r="J31" s="90"/>
      <c r="K31" s="90"/>
      <c r="L31" s="90">
        <v>8000</v>
      </c>
      <c r="M31" s="164"/>
    </row>
    <row r="32" spans="1:13" ht="7.15" customHeight="1" x14ac:dyDescent="0.2">
      <c r="A32" s="60"/>
      <c r="B32" s="117"/>
      <c r="C32" s="61"/>
      <c r="D32" s="163"/>
      <c r="E32" s="61"/>
      <c r="F32" s="89"/>
      <c r="G32" s="90"/>
      <c r="H32" s="90"/>
      <c r="I32" s="90"/>
      <c r="J32" s="90"/>
      <c r="K32" s="90"/>
      <c r="L32" s="90"/>
      <c r="M32" s="164"/>
    </row>
    <row r="33" spans="1:15" s="58" customFormat="1" ht="13.15" customHeight="1" x14ac:dyDescent="0.2">
      <c r="A33" s="68">
        <v>65</v>
      </c>
      <c r="B33" s="116" t="s">
        <v>445</v>
      </c>
      <c r="C33" s="142">
        <v>948201.82</v>
      </c>
      <c r="D33" s="165">
        <f t="shared" ref="D33:M33" si="12">SUM(D34:D35)</f>
        <v>44798.180000000051</v>
      </c>
      <c r="E33" s="142">
        <f t="shared" si="12"/>
        <v>993000</v>
      </c>
      <c r="F33" s="92">
        <f t="shared" si="12"/>
        <v>0</v>
      </c>
      <c r="G33" s="101">
        <f t="shared" si="12"/>
        <v>0</v>
      </c>
      <c r="H33" s="101">
        <f t="shared" si="12"/>
        <v>0</v>
      </c>
      <c r="I33" s="101">
        <f t="shared" si="12"/>
        <v>0</v>
      </c>
      <c r="J33" s="101">
        <f t="shared" si="12"/>
        <v>0</v>
      </c>
      <c r="K33" s="101">
        <f t="shared" si="12"/>
        <v>643000</v>
      </c>
      <c r="L33" s="101">
        <f t="shared" si="12"/>
        <v>350000</v>
      </c>
      <c r="M33" s="166">
        <f t="shared" si="12"/>
        <v>0</v>
      </c>
    </row>
    <row r="34" spans="1:15" ht="13.15" customHeight="1" x14ac:dyDescent="0.2">
      <c r="A34" s="60">
        <v>65264</v>
      </c>
      <c r="B34" s="117" t="s">
        <v>495</v>
      </c>
      <c r="C34" s="61">
        <v>598201.81999999995</v>
      </c>
      <c r="D34" s="163">
        <f>+E34-C34</f>
        <v>44798.180000000051</v>
      </c>
      <c r="E34" s="61">
        <f>SUM(F34:M34)</f>
        <v>643000</v>
      </c>
      <c r="F34" s="89"/>
      <c r="G34" s="90"/>
      <c r="H34" s="90"/>
      <c r="I34" s="90"/>
      <c r="J34" s="90"/>
      <c r="K34" s="90">
        <v>643000</v>
      </c>
      <c r="L34" s="90"/>
      <c r="M34" s="164"/>
    </row>
    <row r="35" spans="1:15" ht="13.15" customHeight="1" x14ac:dyDescent="0.2">
      <c r="A35" s="60">
        <v>65267</v>
      </c>
      <c r="B35" s="117" t="s">
        <v>337</v>
      </c>
      <c r="C35" s="61">
        <v>350000</v>
      </c>
      <c r="D35" s="163">
        <f>+E35-C35</f>
        <v>0</v>
      </c>
      <c r="E35" s="61">
        <f>SUM(F35:M35)</f>
        <v>350000</v>
      </c>
      <c r="F35" s="89"/>
      <c r="G35" s="90"/>
      <c r="H35" s="90"/>
      <c r="I35" s="90"/>
      <c r="J35" s="90"/>
      <c r="K35" s="90"/>
      <c r="L35" s="90">
        <f>300000+50000</f>
        <v>350000</v>
      </c>
      <c r="M35" s="164"/>
    </row>
    <row r="36" spans="1:15" ht="6.6" customHeight="1" x14ac:dyDescent="0.2">
      <c r="A36" s="60"/>
      <c r="B36" s="117"/>
      <c r="C36" s="61"/>
      <c r="D36" s="163"/>
      <c r="E36" s="61"/>
      <c r="F36" s="89"/>
      <c r="G36" s="90"/>
      <c r="H36" s="90"/>
      <c r="I36" s="90"/>
      <c r="J36" s="90"/>
      <c r="K36" s="90"/>
      <c r="L36" s="90"/>
      <c r="M36" s="164"/>
    </row>
    <row r="37" spans="1:15" s="58" customFormat="1" ht="13.15" customHeight="1" x14ac:dyDescent="0.2">
      <c r="A37" s="68">
        <v>66</v>
      </c>
      <c r="B37" s="116" t="s">
        <v>446</v>
      </c>
      <c r="C37" s="142">
        <v>1353989</v>
      </c>
      <c r="D37" s="165">
        <f t="shared" ref="D37:M37" si="13">+D38</f>
        <v>-153989</v>
      </c>
      <c r="E37" s="142">
        <f t="shared" si="13"/>
        <v>1200000</v>
      </c>
      <c r="F37" s="92">
        <f t="shared" si="13"/>
        <v>0</v>
      </c>
      <c r="G37" s="101">
        <f t="shared" si="13"/>
        <v>0</v>
      </c>
      <c r="H37" s="101">
        <f t="shared" si="13"/>
        <v>0</v>
      </c>
      <c r="I37" s="101">
        <f t="shared" si="13"/>
        <v>0</v>
      </c>
      <c r="J37" s="101">
        <f t="shared" si="13"/>
        <v>0</v>
      </c>
      <c r="K37" s="101">
        <f t="shared" si="13"/>
        <v>0</v>
      </c>
      <c r="L37" s="101">
        <f t="shared" si="13"/>
        <v>1200000</v>
      </c>
      <c r="M37" s="166">
        <f t="shared" si="13"/>
        <v>0</v>
      </c>
    </row>
    <row r="38" spans="1:15" ht="13.15" customHeight="1" x14ac:dyDescent="0.2">
      <c r="A38" s="60">
        <v>66151</v>
      </c>
      <c r="B38" s="117" t="s">
        <v>338</v>
      </c>
      <c r="C38" s="61">
        <v>1353989</v>
      </c>
      <c r="D38" s="163">
        <f>+E38-C38</f>
        <v>-153989</v>
      </c>
      <c r="E38" s="61">
        <v>1200000</v>
      </c>
      <c r="F38" s="89"/>
      <c r="G38" s="90"/>
      <c r="H38" s="90"/>
      <c r="I38" s="90"/>
      <c r="J38" s="90"/>
      <c r="K38" s="90"/>
      <c r="L38" s="90">
        <v>1200000</v>
      </c>
      <c r="M38" s="164"/>
    </row>
    <row r="39" spans="1:15" ht="7.15" customHeight="1" x14ac:dyDescent="0.2">
      <c r="A39" s="60"/>
      <c r="B39" s="117"/>
      <c r="C39" s="61"/>
      <c r="D39" s="163"/>
      <c r="E39" s="61"/>
      <c r="F39" s="89"/>
      <c r="G39" s="90"/>
      <c r="H39" s="90"/>
      <c r="I39" s="90"/>
      <c r="J39" s="90"/>
      <c r="K39" s="90"/>
      <c r="L39" s="90"/>
      <c r="M39" s="164"/>
    </row>
    <row r="40" spans="1:15" s="58" customFormat="1" ht="13.15" customHeight="1" x14ac:dyDescent="0.2">
      <c r="A40" s="68">
        <v>67</v>
      </c>
      <c r="B40" s="116" t="s">
        <v>447</v>
      </c>
      <c r="C40" s="142">
        <v>47810364.43</v>
      </c>
      <c r="D40" s="165">
        <f t="shared" ref="D40:M40" si="14">SUM(D41:D44)</f>
        <v>543346.18999999762</v>
      </c>
      <c r="E40" s="142">
        <f t="shared" si="14"/>
        <v>48353710.619999997</v>
      </c>
      <c r="F40" s="92">
        <f t="shared" si="14"/>
        <v>47270566.619999997</v>
      </c>
      <c r="G40" s="101">
        <f t="shared" si="14"/>
        <v>0</v>
      </c>
      <c r="H40" s="101">
        <f t="shared" si="14"/>
        <v>400406</v>
      </c>
      <c r="I40" s="101">
        <f t="shared" si="14"/>
        <v>350000</v>
      </c>
      <c r="J40" s="101">
        <f t="shared" si="14"/>
        <v>332738</v>
      </c>
      <c r="K40" s="101">
        <f t="shared" si="14"/>
        <v>0</v>
      </c>
      <c r="L40" s="101">
        <f t="shared" si="14"/>
        <v>0</v>
      </c>
      <c r="M40" s="166">
        <f t="shared" si="14"/>
        <v>0</v>
      </c>
    </row>
    <row r="41" spans="1:15" ht="13.15" customHeight="1" x14ac:dyDescent="0.2">
      <c r="A41" s="60">
        <v>67111</v>
      </c>
      <c r="B41" s="117" t="s">
        <v>339</v>
      </c>
      <c r="C41" s="61">
        <v>742738</v>
      </c>
      <c r="D41" s="163">
        <f>+E41-C41</f>
        <v>0</v>
      </c>
      <c r="E41" s="61">
        <f>SUM(F41:M41)</f>
        <v>742738</v>
      </c>
      <c r="F41" s="89"/>
      <c r="G41" s="90"/>
      <c r="H41" s="90">
        <v>60000</v>
      </c>
      <c r="I41" s="90">
        <v>350000</v>
      </c>
      <c r="J41" s="146">
        <v>332738</v>
      </c>
      <c r="K41" s="90"/>
      <c r="L41" s="90"/>
      <c r="M41" s="164"/>
    </row>
    <row r="42" spans="1:15" ht="13.15" customHeight="1" x14ac:dyDescent="0.2">
      <c r="A42" s="60">
        <v>67121</v>
      </c>
      <c r="B42" s="117" t="s">
        <v>340</v>
      </c>
      <c r="C42" s="61">
        <v>340406</v>
      </c>
      <c r="D42" s="163">
        <f>+E42-C42</f>
        <v>0</v>
      </c>
      <c r="E42" s="61">
        <f>SUM(F42:M42)</f>
        <v>340406</v>
      </c>
      <c r="F42" s="89"/>
      <c r="G42" s="90"/>
      <c r="H42" s="90">
        <v>340406</v>
      </c>
      <c r="I42" s="90"/>
      <c r="J42" s="90"/>
      <c r="K42" s="90"/>
      <c r="L42" s="90"/>
      <c r="M42" s="164"/>
    </row>
    <row r="43" spans="1:15" ht="13.15" customHeight="1" x14ac:dyDescent="0.2">
      <c r="A43" s="60">
        <v>67311</v>
      </c>
      <c r="B43" s="117" t="s">
        <v>341</v>
      </c>
      <c r="C43" s="61">
        <v>40091653.810000002</v>
      </c>
      <c r="D43" s="163">
        <f>+E43-C43</f>
        <v>543346.18999999762</v>
      </c>
      <c r="E43" s="61">
        <f>SUM(F43:M43)</f>
        <v>40635000</v>
      </c>
      <c r="F43" s="89">
        <v>40635000</v>
      </c>
      <c r="G43" s="90"/>
      <c r="H43" s="90"/>
      <c r="I43" s="90"/>
      <c r="J43" s="90"/>
      <c r="K43" s="90"/>
      <c r="L43" s="90"/>
      <c r="M43" s="164"/>
    </row>
    <row r="44" spans="1:15" ht="13.15" customHeight="1" x14ac:dyDescent="0.2">
      <c r="A44" s="60">
        <v>67311</v>
      </c>
      <c r="B44" s="117" t="s">
        <v>342</v>
      </c>
      <c r="C44" s="61">
        <v>6635566.6200000001</v>
      </c>
      <c r="D44" s="163">
        <f>+E44-C44</f>
        <v>0</v>
      </c>
      <c r="E44" s="61">
        <f>SUM(F44:M44)</f>
        <v>6635566.6200000001</v>
      </c>
      <c r="F44" s="89">
        <v>6635566.6200000001</v>
      </c>
      <c r="G44" s="90"/>
      <c r="H44" s="90"/>
      <c r="I44" s="90"/>
      <c r="J44" s="90"/>
      <c r="K44" s="90"/>
      <c r="L44" s="90"/>
      <c r="M44" s="164"/>
    </row>
    <row r="45" spans="1:15" ht="7.15" customHeight="1" x14ac:dyDescent="0.2">
      <c r="A45" s="60"/>
      <c r="B45" s="117"/>
      <c r="C45" s="61"/>
      <c r="D45" s="163"/>
      <c r="E45" s="61"/>
      <c r="F45" s="89"/>
      <c r="G45" s="90"/>
      <c r="H45" s="90"/>
      <c r="I45" s="90"/>
      <c r="J45" s="90"/>
      <c r="K45" s="90"/>
      <c r="L45" s="90"/>
      <c r="M45" s="164"/>
    </row>
    <row r="46" spans="1:15" s="58" customFormat="1" ht="13.15" customHeight="1" x14ac:dyDescent="0.2">
      <c r="A46" s="68">
        <v>68</v>
      </c>
      <c r="B46" s="116" t="s">
        <v>448</v>
      </c>
      <c r="C46" s="142">
        <v>3000</v>
      </c>
      <c r="D46" s="165">
        <f t="shared" ref="D46:M46" si="15">+D47</f>
        <v>0</v>
      </c>
      <c r="E46" s="142">
        <f t="shared" si="15"/>
        <v>3000</v>
      </c>
      <c r="F46" s="92">
        <f t="shared" si="15"/>
        <v>0</v>
      </c>
      <c r="G46" s="101">
        <f t="shared" si="15"/>
        <v>0</v>
      </c>
      <c r="H46" s="101">
        <f t="shared" si="15"/>
        <v>0</v>
      </c>
      <c r="I46" s="101">
        <f t="shared" si="15"/>
        <v>0</v>
      </c>
      <c r="J46" s="101">
        <f t="shared" si="15"/>
        <v>0</v>
      </c>
      <c r="K46" s="101">
        <f t="shared" si="15"/>
        <v>0</v>
      </c>
      <c r="L46" s="101">
        <f t="shared" si="15"/>
        <v>3000</v>
      </c>
      <c r="M46" s="166">
        <f t="shared" si="15"/>
        <v>0</v>
      </c>
    </row>
    <row r="47" spans="1:15" ht="13.15" customHeight="1" x14ac:dyDescent="0.2">
      <c r="A47" s="60">
        <v>68311</v>
      </c>
      <c r="B47" s="117" t="s">
        <v>343</v>
      </c>
      <c r="C47" s="61">
        <v>3000</v>
      </c>
      <c r="D47" s="163">
        <f>+E47-C47</f>
        <v>0</v>
      </c>
      <c r="E47" s="61">
        <f>SUM(F47:M47)</f>
        <v>3000</v>
      </c>
      <c r="F47" s="89"/>
      <c r="G47" s="90"/>
      <c r="H47" s="90"/>
      <c r="I47" s="90"/>
      <c r="J47" s="90"/>
      <c r="K47" s="90"/>
      <c r="L47" s="90">
        <v>3000</v>
      </c>
      <c r="M47" s="164"/>
      <c r="O47" s="58"/>
    </row>
    <row r="48" spans="1:15" ht="13.15" customHeight="1" x14ac:dyDescent="0.2">
      <c r="A48" s="60"/>
      <c r="B48" s="117"/>
      <c r="C48" s="61"/>
      <c r="D48" s="163"/>
      <c r="E48" s="61"/>
      <c r="F48" s="89"/>
      <c r="G48" s="90"/>
      <c r="H48" s="90"/>
      <c r="I48" s="90"/>
      <c r="J48" s="90"/>
      <c r="K48" s="90"/>
      <c r="L48" s="90"/>
      <c r="M48" s="164"/>
    </row>
    <row r="49" spans="1:16" s="58" customFormat="1" ht="13.15" customHeight="1" x14ac:dyDescent="0.2">
      <c r="A49" s="67">
        <v>7</v>
      </c>
      <c r="B49" s="118" t="s">
        <v>449</v>
      </c>
      <c r="C49" s="139">
        <v>0</v>
      </c>
      <c r="D49" s="151">
        <f t="shared" ref="D49:M49" si="16">+D51</f>
        <v>0</v>
      </c>
      <c r="E49" s="139">
        <f t="shared" si="16"/>
        <v>0</v>
      </c>
      <c r="F49" s="88">
        <f t="shared" si="16"/>
        <v>0</v>
      </c>
      <c r="G49" s="81">
        <f t="shared" si="16"/>
        <v>0</v>
      </c>
      <c r="H49" s="81">
        <f t="shared" si="16"/>
        <v>0</v>
      </c>
      <c r="I49" s="81">
        <f t="shared" si="16"/>
        <v>0</v>
      </c>
      <c r="J49" s="81">
        <f t="shared" si="16"/>
        <v>0</v>
      </c>
      <c r="K49" s="81">
        <f t="shared" si="16"/>
        <v>0</v>
      </c>
      <c r="L49" s="81">
        <f t="shared" si="16"/>
        <v>0</v>
      </c>
      <c r="M49" s="152">
        <f t="shared" si="16"/>
        <v>0</v>
      </c>
    </row>
    <row r="50" spans="1:16" ht="7.9" customHeight="1" x14ac:dyDescent="0.2">
      <c r="A50" s="60"/>
      <c r="B50" s="117"/>
      <c r="C50" s="61"/>
      <c r="D50" s="163"/>
      <c r="E50" s="61"/>
      <c r="F50" s="89"/>
      <c r="G50" s="90"/>
      <c r="H50" s="90"/>
      <c r="I50" s="90"/>
      <c r="J50" s="90"/>
      <c r="K50" s="90"/>
      <c r="L50" s="90"/>
      <c r="M50" s="164"/>
      <c r="O50" s="58"/>
    </row>
    <row r="51" spans="1:16" s="58" customFormat="1" ht="13.15" customHeight="1" x14ac:dyDescent="0.2">
      <c r="A51" s="68">
        <v>72</v>
      </c>
      <c r="B51" s="119" t="s">
        <v>450</v>
      </c>
      <c r="C51" s="142">
        <v>0</v>
      </c>
      <c r="D51" s="165">
        <f t="shared" ref="D51:M51" si="17">+D52</f>
        <v>0</v>
      </c>
      <c r="E51" s="142">
        <f t="shared" si="17"/>
        <v>0</v>
      </c>
      <c r="F51" s="92">
        <f t="shared" si="17"/>
        <v>0</v>
      </c>
      <c r="G51" s="101">
        <f t="shared" si="17"/>
        <v>0</v>
      </c>
      <c r="H51" s="101">
        <f t="shared" si="17"/>
        <v>0</v>
      </c>
      <c r="I51" s="101">
        <f t="shared" si="17"/>
        <v>0</v>
      </c>
      <c r="J51" s="101">
        <f t="shared" si="17"/>
        <v>0</v>
      </c>
      <c r="K51" s="101">
        <f t="shared" si="17"/>
        <v>0</v>
      </c>
      <c r="L51" s="101">
        <f t="shared" si="17"/>
        <v>0</v>
      </c>
      <c r="M51" s="166">
        <f t="shared" si="17"/>
        <v>0</v>
      </c>
    </row>
    <row r="52" spans="1:16" ht="13.15" customHeight="1" thickBot="1" x14ac:dyDescent="0.25">
      <c r="A52" s="70">
        <v>72319</v>
      </c>
      <c r="B52" s="121" t="s">
        <v>344</v>
      </c>
      <c r="C52" s="143">
        <v>0</v>
      </c>
      <c r="D52" s="167">
        <f>+E52-C52</f>
        <v>0</v>
      </c>
      <c r="E52" s="143">
        <f>SUM(F52:M52)</f>
        <v>0</v>
      </c>
      <c r="F52" s="94"/>
      <c r="G52" s="95"/>
      <c r="H52" s="95"/>
      <c r="I52" s="95"/>
      <c r="J52" s="95"/>
      <c r="K52" s="95"/>
      <c r="L52" s="95"/>
      <c r="M52" s="168"/>
      <c r="O52" s="58"/>
    </row>
    <row r="53" spans="1:16" x14ac:dyDescent="0.2">
      <c r="O53" s="58"/>
    </row>
    <row r="54" spans="1:16" ht="12.75" thickBot="1" x14ac:dyDescent="0.25">
      <c r="F54" s="54"/>
      <c r="G54" s="54"/>
      <c r="H54" s="54"/>
      <c r="I54" s="54"/>
      <c r="J54" s="54"/>
      <c r="K54" s="54"/>
      <c r="L54" s="54"/>
      <c r="M54" s="54"/>
      <c r="O54" s="58"/>
    </row>
    <row r="55" spans="1:16" s="58" customFormat="1" ht="24" customHeight="1" thickBot="1" x14ac:dyDescent="0.3">
      <c r="A55" s="71" t="s">
        <v>451</v>
      </c>
      <c r="B55" s="66"/>
      <c r="C55" s="136">
        <v>63532071.609999999</v>
      </c>
      <c r="D55" s="157">
        <f t="shared" ref="D55:M55" si="18">+D57+D200</f>
        <v>440902.0100000003</v>
      </c>
      <c r="E55" s="136">
        <f t="shared" si="18"/>
        <v>63972973.619999997</v>
      </c>
      <c r="F55" s="133">
        <f t="shared" si="18"/>
        <v>47270566.619999997</v>
      </c>
      <c r="G55" s="134">
        <f t="shared" si="18"/>
        <v>293767.97000000003</v>
      </c>
      <c r="H55" s="134">
        <f t="shared" si="18"/>
        <v>400406</v>
      </c>
      <c r="I55" s="134">
        <f t="shared" si="18"/>
        <v>350000</v>
      </c>
      <c r="J55" s="134">
        <f t="shared" si="18"/>
        <v>332738</v>
      </c>
      <c r="K55" s="134">
        <f t="shared" si="18"/>
        <v>643000</v>
      </c>
      <c r="L55" s="175">
        <f t="shared" si="18"/>
        <v>1575060.88</v>
      </c>
      <c r="M55" s="135">
        <f t="shared" si="18"/>
        <v>13107434.15</v>
      </c>
    </row>
    <row r="56" spans="1:16" ht="13.15" customHeight="1" x14ac:dyDescent="0.2">
      <c r="A56" s="102"/>
      <c r="B56" s="114"/>
      <c r="C56" s="141"/>
      <c r="D56" s="161"/>
      <c r="E56" s="141"/>
      <c r="F56" s="85"/>
      <c r="G56" s="86"/>
      <c r="H56" s="86"/>
      <c r="I56" s="86"/>
      <c r="J56" s="86"/>
      <c r="K56" s="86"/>
      <c r="L56" s="176"/>
      <c r="M56" s="87"/>
      <c r="O56" s="58"/>
    </row>
    <row r="57" spans="1:16" s="58" customFormat="1" ht="13.15" customHeight="1" x14ac:dyDescent="0.2">
      <c r="A57" s="67">
        <v>3</v>
      </c>
      <c r="B57" s="104" t="s">
        <v>331</v>
      </c>
      <c r="C57" s="139">
        <v>51342111.609999999</v>
      </c>
      <c r="D57" s="151">
        <f t="shared" ref="D57:M57" si="19">+D59+D76+D185+D194</f>
        <v>192252.0100000003</v>
      </c>
      <c r="E57" s="139">
        <f t="shared" si="19"/>
        <v>51534363.619999997</v>
      </c>
      <c r="F57" s="88">
        <f t="shared" si="19"/>
        <v>47270566.619999997</v>
      </c>
      <c r="G57" s="81">
        <f t="shared" si="19"/>
        <v>293767.97000000003</v>
      </c>
      <c r="H57" s="81">
        <f t="shared" si="19"/>
        <v>60000</v>
      </c>
      <c r="I57" s="81">
        <f t="shared" si="19"/>
        <v>350000</v>
      </c>
      <c r="J57" s="81">
        <f t="shared" si="19"/>
        <v>332738</v>
      </c>
      <c r="K57" s="81">
        <f t="shared" si="19"/>
        <v>643000</v>
      </c>
      <c r="L57" s="177">
        <f t="shared" si="19"/>
        <v>944410.88</v>
      </c>
      <c r="M57" s="82">
        <f t="shared" si="19"/>
        <v>1639880.15</v>
      </c>
    </row>
    <row r="58" spans="1:16" ht="13.15" customHeight="1" x14ac:dyDescent="0.2">
      <c r="A58" s="60"/>
      <c r="B58" s="115"/>
      <c r="C58" s="61"/>
      <c r="D58" s="163"/>
      <c r="E58" s="61"/>
      <c r="F58" s="89"/>
      <c r="G58" s="90"/>
      <c r="H58" s="90"/>
      <c r="I58" s="90"/>
      <c r="J58" s="90"/>
      <c r="K58" s="90"/>
      <c r="L58" s="178"/>
      <c r="M58" s="91"/>
      <c r="O58" s="58"/>
    </row>
    <row r="59" spans="1:16" s="58" customFormat="1" ht="13.15" customHeight="1" x14ac:dyDescent="0.2">
      <c r="A59" s="68">
        <v>31</v>
      </c>
      <c r="B59" s="116" t="s">
        <v>452</v>
      </c>
      <c r="C59" s="142">
        <v>35197471.369999997</v>
      </c>
      <c r="D59" s="165">
        <f t="shared" ref="D59:M59" si="20">+D60+D62+D70+D73</f>
        <v>149828.87000000029</v>
      </c>
      <c r="E59" s="142">
        <f t="shared" si="20"/>
        <v>35347300.239999995</v>
      </c>
      <c r="F59" s="92">
        <f t="shared" si="20"/>
        <v>32591748.27</v>
      </c>
      <c r="G59" s="101">
        <f t="shared" si="20"/>
        <v>277269.58</v>
      </c>
      <c r="H59" s="101">
        <f t="shared" si="20"/>
        <v>0</v>
      </c>
      <c r="I59" s="101">
        <f t="shared" si="20"/>
        <v>200000</v>
      </c>
      <c r="J59" s="101">
        <f t="shared" si="20"/>
        <v>332738</v>
      </c>
      <c r="K59" s="101">
        <f t="shared" si="20"/>
        <v>643000</v>
      </c>
      <c r="L59" s="179">
        <f t="shared" si="20"/>
        <v>612664.24</v>
      </c>
      <c r="M59" s="93">
        <f t="shared" si="20"/>
        <v>689880.15</v>
      </c>
      <c r="P59" s="63"/>
    </row>
    <row r="60" spans="1:16" s="58" customFormat="1" ht="13.15" customHeight="1" x14ac:dyDescent="0.2">
      <c r="A60" s="98">
        <v>3111</v>
      </c>
      <c r="B60" s="122" t="s">
        <v>346</v>
      </c>
      <c r="C60" s="144">
        <v>28942535.879999995</v>
      </c>
      <c r="D60" s="169">
        <f t="shared" ref="D60:M60" si="21">+D61</f>
        <v>152396.0700000003</v>
      </c>
      <c r="E60" s="144">
        <f t="shared" si="21"/>
        <v>29094931.949999996</v>
      </c>
      <c r="F60" s="128">
        <f t="shared" si="21"/>
        <v>26345958.32</v>
      </c>
      <c r="G60" s="96">
        <f t="shared" si="21"/>
        <v>270691.24</v>
      </c>
      <c r="H60" s="96">
        <f t="shared" si="21"/>
        <v>0</v>
      </c>
      <c r="I60" s="96">
        <f t="shared" si="21"/>
        <v>200000</v>
      </c>
      <c r="J60" s="96">
        <f t="shared" si="21"/>
        <v>332738</v>
      </c>
      <c r="K60" s="96">
        <f t="shared" si="21"/>
        <v>643000</v>
      </c>
      <c r="L60" s="180">
        <f t="shared" si="21"/>
        <v>612664.24</v>
      </c>
      <c r="M60" s="99">
        <f t="shared" si="21"/>
        <v>689880.15</v>
      </c>
      <c r="P60" s="63"/>
    </row>
    <row r="61" spans="1:16" ht="13.15" customHeight="1" x14ac:dyDescent="0.2">
      <c r="A61" s="69">
        <v>31111</v>
      </c>
      <c r="B61" s="123" t="s">
        <v>345</v>
      </c>
      <c r="C61" s="61">
        <v>28942535.879999995</v>
      </c>
      <c r="D61" s="163">
        <f>+E61-C61</f>
        <v>152396.0700000003</v>
      </c>
      <c r="E61" s="61">
        <f>SUM(F61:M61)</f>
        <v>29094931.949999996</v>
      </c>
      <c r="F61" s="89">
        <v>26345958.32</v>
      </c>
      <c r="G61" s="90">
        <v>270691.24</v>
      </c>
      <c r="H61" s="90">
        <v>0</v>
      </c>
      <c r="I61" s="90">
        <v>200000</v>
      </c>
      <c r="J61" s="90">
        <v>332738</v>
      </c>
      <c r="K61" s="90">
        <f>504400+128600+10000</f>
        <v>643000</v>
      </c>
      <c r="L61" s="178">
        <v>612664.24</v>
      </c>
      <c r="M61" s="91">
        <v>689880.15</v>
      </c>
      <c r="O61" s="58"/>
    </row>
    <row r="62" spans="1:16" s="58" customFormat="1" ht="13.15" customHeight="1" x14ac:dyDescent="0.2">
      <c r="A62" s="98">
        <v>3121</v>
      </c>
      <c r="B62" s="122" t="s">
        <v>352</v>
      </c>
      <c r="C62" s="144">
        <v>1316250</v>
      </c>
      <c r="D62" s="169">
        <f t="shared" ref="D62:M62" si="22">SUM(D63:D69)</f>
        <v>-130000</v>
      </c>
      <c r="E62" s="144">
        <f t="shared" si="22"/>
        <v>1186250</v>
      </c>
      <c r="F62" s="128">
        <f t="shared" si="22"/>
        <v>1183750</v>
      </c>
      <c r="G62" s="96">
        <f t="shared" si="22"/>
        <v>2500</v>
      </c>
      <c r="H62" s="96">
        <f t="shared" si="22"/>
        <v>0</v>
      </c>
      <c r="I62" s="96">
        <f t="shared" si="22"/>
        <v>0</v>
      </c>
      <c r="J62" s="96">
        <f t="shared" si="22"/>
        <v>0</v>
      </c>
      <c r="K62" s="96">
        <f t="shared" si="22"/>
        <v>0</v>
      </c>
      <c r="L62" s="180">
        <f t="shared" si="22"/>
        <v>0</v>
      </c>
      <c r="M62" s="99">
        <f t="shared" si="22"/>
        <v>0</v>
      </c>
      <c r="P62" s="63"/>
    </row>
    <row r="63" spans="1:16" ht="13.15" customHeight="1" x14ac:dyDescent="0.2">
      <c r="A63" s="69">
        <v>31212</v>
      </c>
      <c r="B63" s="123" t="s">
        <v>347</v>
      </c>
      <c r="C63" s="61">
        <v>230000</v>
      </c>
      <c r="D63" s="163">
        <f t="shared" ref="D63:D68" si="23">+E63-C63</f>
        <v>-130000</v>
      </c>
      <c r="E63" s="61">
        <f t="shared" ref="E63:E69" si="24">SUM(F63:M63)</f>
        <v>100000</v>
      </c>
      <c r="F63" s="129">
        <v>100000</v>
      </c>
      <c r="G63" s="90"/>
      <c r="H63" s="90"/>
      <c r="I63" s="90"/>
      <c r="J63" s="90"/>
      <c r="K63" s="90"/>
      <c r="L63" s="178"/>
      <c r="M63" s="91"/>
      <c r="O63" s="58"/>
    </row>
    <row r="64" spans="1:16" ht="13.15" customHeight="1" x14ac:dyDescent="0.2">
      <c r="A64" s="69">
        <v>312130</v>
      </c>
      <c r="B64" s="123" t="s">
        <v>348</v>
      </c>
      <c r="C64" s="61">
        <v>150000</v>
      </c>
      <c r="D64" s="163">
        <f t="shared" si="23"/>
        <v>0</v>
      </c>
      <c r="E64" s="61">
        <f t="shared" si="24"/>
        <v>150000</v>
      </c>
      <c r="F64" s="112">
        <v>150000</v>
      </c>
      <c r="G64" s="90"/>
      <c r="H64" s="90"/>
      <c r="I64" s="90"/>
      <c r="J64" s="90"/>
      <c r="K64" s="90"/>
      <c r="L64" s="178"/>
      <c r="M64" s="91"/>
      <c r="O64" s="55"/>
    </row>
    <row r="65" spans="1:16" ht="13.15" customHeight="1" x14ac:dyDescent="0.2">
      <c r="A65" s="69">
        <v>312131</v>
      </c>
      <c r="B65" s="124" t="s">
        <v>200</v>
      </c>
      <c r="C65" s="61">
        <v>335000</v>
      </c>
      <c r="D65" s="163">
        <f t="shared" si="23"/>
        <v>0</v>
      </c>
      <c r="E65" s="61">
        <f t="shared" si="24"/>
        <v>335000</v>
      </c>
      <c r="F65" s="129">
        <v>333750</v>
      </c>
      <c r="G65" s="90">
        <v>1250</v>
      </c>
      <c r="H65" s="90"/>
      <c r="I65" s="90"/>
      <c r="J65" s="90"/>
      <c r="K65" s="90"/>
      <c r="L65" s="178"/>
      <c r="M65" s="91"/>
      <c r="O65" s="58"/>
    </row>
    <row r="66" spans="1:16" ht="13.15" customHeight="1" x14ac:dyDescent="0.2">
      <c r="A66" s="69">
        <v>31214</v>
      </c>
      <c r="B66" s="123" t="s">
        <v>201</v>
      </c>
      <c r="C66" s="61">
        <v>80000</v>
      </c>
      <c r="D66" s="163">
        <f t="shared" si="23"/>
        <v>0</v>
      </c>
      <c r="E66" s="61">
        <f t="shared" si="24"/>
        <v>80000</v>
      </c>
      <c r="F66" s="129">
        <v>80000</v>
      </c>
      <c r="G66" s="90"/>
      <c r="H66" s="90"/>
      <c r="I66" s="90"/>
      <c r="J66" s="90"/>
      <c r="K66" s="90"/>
      <c r="L66" s="178"/>
      <c r="M66" s="91"/>
      <c r="O66" s="58"/>
    </row>
    <row r="67" spans="1:16" ht="13.15" customHeight="1" x14ac:dyDescent="0.2">
      <c r="A67" s="69">
        <v>31215</v>
      </c>
      <c r="B67" s="123" t="s">
        <v>349</v>
      </c>
      <c r="C67" s="61">
        <v>170000</v>
      </c>
      <c r="D67" s="163">
        <f t="shared" si="23"/>
        <v>0</v>
      </c>
      <c r="E67" s="61">
        <f t="shared" si="24"/>
        <v>170000</v>
      </c>
      <c r="F67" s="129">
        <v>170000</v>
      </c>
      <c r="G67" s="90"/>
      <c r="H67" s="90"/>
      <c r="I67" s="90"/>
      <c r="J67" s="90"/>
      <c r="K67" s="90"/>
      <c r="L67" s="178"/>
      <c r="M67" s="91"/>
      <c r="O67" s="58"/>
    </row>
    <row r="68" spans="1:16" ht="13.15" customHeight="1" x14ac:dyDescent="0.2">
      <c r="A68" s="69">
        <v>31216</v>
      </c>
      <c r="B68" s="123" t="s">
        <v>350</v>
      </c>
      <c r="C68" s="61">
        <v>351250</v>
      </c>
      <c r="D68" s="163">
        <f t="shared" si="23"/>
        <v>0</v>
      </c>
      <c r="E68" s="61">
        <f t="shared" si="24"/>
        <v>351250</v>
      </c>
      <c r="F68" s="129">
        <v>350000</v>
      </c>
      <c r="G68" s="90">
        <v>1250</v>
      </c>
      <c r="H68" s="90"/>
      <c r="I68" s="90"/>
      <c r="J68" s="90"/>
      <c r="K68" s="90"/>
      <c r="L68" s="178"/>
      <c r="M68" s="91"/>
      <c r="O68" s="58"/>
    </row>
    <row r="69" spans="1:16" ht="13.15" customHeight="1" x14ac:dyDescent="0.2">
      <c r="A69" s="69">
        <v>31219</v>
      </c>
      <c r="B69" s="123" t="s">
        <v>351</v>
      </c>
      <c r="C69" s="61">
        <v>0</v>
      </c>
      <c r="D69" s="170"/>
      <c r="E69" s="61">
        <f t="shared" si="24"/>
        <v>0</v>
      </c>
      <c r="F69" s="129"/>
      <c r="G69" s="90"/>
      <c r="H69" s="90"/>
      <c r="I69" s="90"/>
      <c r="J69" s="90"/>
      <c r="K69" s="90"/>
      <c r="L69" s="178"/>
      <c r="M69" s="91"/>
      <c r="O69" s="58"/>
    </row>
    <row r="70" spans="1:16" s="58" customFormat="1" ht="13.15" customHeight="1" x14ac:dyDescent="0.2">
      <c r="A70" s="98">
        <v>3132</v>
      </c>
      <c r="B70" s="122" t="s">
        <v>353</v>
      </c>
      <c r="C70" s="144">
        <v>4903282.4000000004</v>
      </c>
      <c r="D70" s="169">
        <f t="shared" ref="D70:M70" si="25">SUM(D71:D72)</f>
        <v>128600</v>
      </c>
      <c r="E70" s="144">
        <f t="shared" si="25"/>
        <v>5031882.4000000004</v>
      </c>
      <c r="F70" s="128">
        <f t="shared" si="25"/>
        <v>5028207.1500000004</v>
      </c>
      <c r="G70" s="96">
        <f t="shared" si="25"/>
        <v>3675.25</v>
      </c>
      <c r="H70" s="96">
        <f t="shared" si="25"/>
        <v>0</v>
      </c>
      <c r="I70" s="96">
        <f t="shared" si="25"/>
        <v>0</v>
      </c>
      <c r="J70" s="96">
        <f t="shared" si="25"/>
        <v>0</v>
      </c>
      <c r="K70" s="96">
        <f t="shared" si="25"/>
        <v>0</v>
      </c>
      <c r="L70" s="180">
        <f t="shared" si="25"/>
        <v>0</v>
      </c>
      <c r="M70" s="99">
        <f t="shared" si="25"/>
        <v>0</v>
      </c>
      <c r="P70" s="63"/>
    </row>
    <row r="71" spans="1:16" ht="13.15" customHeight="1" x14ac:dyDescent="0.2">
      <c r="A71" s="69">
        <v>31321</v>
      </c>
      <c r="B71" s="123" t="s">
        <v>517</v>
      </c>
      <c r="C71" s="61">
        <v>4868163.8400000008</v>
      </c>
      <c r="D71" s="163">
        <f>+E71-C71</f>
        <v>128600</v>
      </c>
      <c r="E71" s="61">
        <f>SUM(F71:M71)</f>
        <v>4996763.8400000008</v>
      </c>
      <c r="F71" s="129">
        <f>4864607.15+128600</f>
        <v>4993207.1500000004</v>
      </c>
      <c r="G71" s="97">
        <v>3556.69</v>
      </c>
      <c r="H71" s="97"/>
      <c r="I71" s="97"/>
      <c r="J71" s="97"/>
      <c r="K71" s="97"/>
      <c r="L71" s="181"/>
      <c r="M71" s="100"/>
      <c r="O71" s="58"/>
    </row>
    <row r="72" spans="1:16" ht="13.15" customHeight="1" x14ac:dyDescent="0.2">
      <c r="A72" s="69">
        <v>31322</v>
      </c>
      <c r="B72" s="123" t="s">
        <v>515</v>
      </c>
      <c r="C72" s="61">
        <v>35118.559999999998</v>
      </c>
      <c r="D72" s="163">
        <f>+E72-C72</f>
        <v>0</v>
      </c>
      <c r="E72" s="61">
        <f>SUM(F72:M72)</f>
        <v>35118.559999999998</v>
      </c>
      <c r="F72" s="129">
        <v>35000</v>
      </c>
      <c r="G72" s="97">
        <v>118.56</v>
      </c>
      <c r="H72" s="97"/>
      <c r="I72" s="97"/>
      <c r="J72" s="97"/>
      <c r="K72" s="97"/>
      <c r="L72" s="181"/>
      <c r="M72" s="100"/>
      <c r="O72" s="58"/>
    </row>
    <row r="73" spans="1:16" s="58" customFormat="1" ht="13.15" customHeight="1" x14ac:dyDescent="0.2">
      <c r="A73" s="98">
        <v>3133</v>
      </c>
      <c r="B73" s="122" t="s">
        <v>354</v>
      </c>
      <c r="C73" s="144">
        <v>35403.089999999997</v>
      </c>
      <c r="D73" s="169">
        <f t="shared" ref="D73:M73" si="26">SUM(D74:D74)</f>
        <v>-1167.1999999999971</v>
      </c>
      <c r="E73" s="144">
        <f t="shared" si="26"/>
        <v>34235.89</v>
      </c>
      <c r="F73" s="128">
        <f t="shared" si="26"/>
        <v>33832.800000000003</v>
      </c>
      <c r="G73" s="96">
        <f t="shared" si="26"/>
        <v>403.09</v>
      </c>
      <c r="H73" s="96">
        <f t="shared" si="26"/>
        <v>0</v>
      </c>
      <c r="I73" s="96">
        <f t="shared" si="26"/>
        <v>0</v>
      </c>
      <c r="J73" s="96">
        <f t="shared" si="26"/>
        <v>0</v>
      </c>
      <c r="K73" s="96">
        <f t="shared" si="26"/>
        <v>0</v>
      </c>
      <c r="L73" s="180">
        <f t="shared" si="26"/>
        <v>0</v>
      </c>
      <c r="M73" s="99">
        <f t="shared" si="26"/>
        <v>0</v>
      </c>
    </row>
    <row r="74" spans="1:16" ht="13.15" customHeight="1" x14ac:dyDescent="0.2">
      <c r="A74" s="69">
        <v>31332</v>
      </c>
      <c r="B74" s="123" t="s">
        <v>516</v>
      </c>
      <c r="C74" s="61">
        <v>35403.089999999997</v>
      </c>
      <c r="D74" s="163">
        <f>+E74-C74</f>
        <v>-1167.1999999999971</v>
      </c>
      <c r="E74" s="61">
        <f>SUM(F74:M74)</f>
        <v>34235.89</v>
      </c>
      <c r="F74" s="129">
        <v>33832.800000000003</v>
      </c>
      <c r="G74" s="97">
        <v>403.09</v>
      </c>
      <c r="H74" s="97"/>
      <c r="I74" s="97"/>
      <c r="J74" s="97"/>
      <c r="K74" s="97"/>
      <c r="L74" s="181"/>
      <c r="M74" s="100"/>
      <c r="O74" s="58"/>
    </row>
    <row r="75" spans="1:16" ht="13.15" customHeight="1" x14ac:dyDescent="0.2">
      <c r="A75" s="69"/>
      <c r="B75" s="123"/>
      <c r="C75" s="145"/>
      <c r="D75" s="163"/>
      <c r="E75" s="145"/>
      <c r="F75" s="89"/>
      <c r="G75" s="90"/>
      <c r="H75" s="90"/>
      <c r="I75" s="90"/>
      <c r="J75" s="90"/>
      <c r="K75" s="90"/>
      <c r="L75" s="178"/>
      <c r="M75" s="91"/>
      <c r="O75" s="58"/>
    </row>
    <row r="76" spans="1:16" s="58" customFormat="1" ht="13.15" customHeight="1" x14ac:dyDescent="0.2">
      <c r="A76" s="68">
        <v>32</v>
      </c>
      <c r="B76" s="116" t="s">
        <v>453</v>
      </c>
      <c r="C76" s="142">
        <v>16056640.24</v>
      </c>
      <c r="D76" s="165">
        <f t="shared" ref="D76:M76" si="27">+D77+D85+D87+D89+D92+D98+D104+D109+D114+D118+D120+D128+D133+D138+D145+D149+D153+D158+D160+D166+D168+D171+D175+D177+D179+D182</f>
        <v>42423.14</v>
      </c>
      <c r="E76" s="142">
        <f t="shared" si="27"/>
        <v>16099063.380000001</v>
      </c>
      <c r="F76" s="92">
        <f t="shared" si="27"/>
        <v>14590818.35</v>
      </c>
      <c r="G76" s="101">
        <f t="shared" si="27"/>
        <v>16498.39</v>
      </c>
      <c r="H76" s="101">
        <f t="shared" si="27"/>
        <v>60000</v>
      </c>
      <c r="I76" s="101">
        <f t="shared" si="27"/>
        <v>150000</v>
      </c>
      <c r="J76" s="101">
        <f t="shared" si="27"/>
        <v>0</v>
      </c>
      <c r="K76" s="101">
        <f t="shared" si="27"/>
        <v>0</v>
      </c>
      <c r="L76" s="179">
        <f t="shared" si="27"/>
        <v>331746.64</v>
      </c>
      <c r="M76" s="93">
        <f t="shared" si="27"/>
        <v>950000</v>
      </c>
    </row>
    <row r="77" spans="1:16" s="58" customFormat="1" ht="13.15" customHeight="1" x14ac:dyDescent="0.2">
      <c r="A77" s="98">
        <v>3211</v>
      </c>
      <c r="B77" s="122" t="s">
        <v>359</v>
      </c>
      <c r="C77" s="144">
        <v>417000</v>
      </c>
      <c r="D77" s="169">
        <f t="shared" ref="D77:M77" si="28">SUM(D78:D84)</f>
        <v>-122000</v>
      </c>
      <c r="E77" s="144">
        <f t="shared" si="28"/>
        <v>295000</v>
      </c>
      <c r="F77" s="128">
        <f t="shared" si="28"/>
        <v>291830</v>
      </c>
      <c r="G77" s="96">
        <f t="shared" si="28"/>
        <v>3170</v>
      </c>
      <c r="H77" s="96">
        <f t="shared" si="28"/>
        <v>0</v>
      </c>
      <c r="I77" s="96">
        <f t="shared" si="28"/>
        <v>0</v>
      </c>
      <c r="J77" s="96">
        <f t="shared" si="28"/>
        <v>0</v>
      </c>
      <c r="K77" s="96">
        <f t="shared" si="28"/>
        <v>0</v>
      </c>
      <c r="L77" s="180">
        <f t="shared" si="28"/>
        <v>0</v>
      </c>
      <c r="M77" s="99">
        <f t="shared" si="28"/>
        <v>0</v>
      </c>
    </row>
    <row r="78" spans="1:16" ht="13.15" customHeight="1" x14ac:dyDescent="0.2">
      <c r="A78" s="69">
        <v>32111</v>
      </c>
      <c r="B78" s="123" t="s">
        <v>355</v>
      </c>
      <c r="C78" s="61">
        <v>350000</v>
      </c>
      <c r="D78" s="163">
        <f t="shared" ref="D78:D84" si="29">+E78-C78</f>
        <v>-100000</v>
      </c>
      <c r="E78" s="61">
        <f t="shared" ref="E78:E84" si="30">SUM(F78:M78)</f>
        <v>250000</v>
      </c>
      <c r="F78" s="89">
        <v>249830</v>
      </c>
      <c r="G78" s="90">
        <v>170</v>
      </c>
      <c r="H78" s="90"/>
      <c r="I78" s="90"/>
      <c r="J78" s="90"/>
      <c r="K78" s="90"/>
      <c r="L78" s="178"/>
      <c r="M78" s="91"/>
      <c r="O78" s="58"/>
    </row>
    <row r="79" spans="1:16" ht="13.15" customHeight="1" x14ac:dyDescent="0.2">
      <c r="A79" s="69">
        <v>32112</v>
      </c>
      <c r="B79" s="123" t="s">
        <v>518</v>
      </c>
      <c r="C79" s="61">
        <v>5000</v>
      </c>
      <c r="D79" s="163">
        <f t="shared" si="29"/>
        <v>0</v>
      </c>
      <c r="E79" s="61">
        <f t="shared" si="30"/>
        <v>5000</v>
      </c>
      <c r="F79" s="89">
        <v>5000</v>
      </c>
      <c r="G79" s="90"/>
      <c r="H79" s="90"/>
      <c r="I79" s="90"/>
      <c r="J79" s="90"/>
      <c r="K79" s="90"/>
      <c r="L79" s="178"/>
      <c r="M79" s="91"/>
      <c r="O79" s="58"/>
    </row>
    <row r="80" spans="1:16" ht="13.15" customHeight="1" x14ac:dyDescent="0.2">
      <c r="A80" s="69">
        <v>32113</v>
      </c>
      <c r="B80" s="123" t="s">
        <v>356</v>
      </c>
      <c r="C80" s="61">
        <v>40000</v>
      </c>
      <c r="D80" s="163">
        <f t="shared" si="29"/>
        <v>-20000</v>
      </c>
      <c r="E80" s="61">
        <f t="shared" si="30"/>
        <v>20000</v>
      </c>
      <c r="F80" s="89">
        <v>18000</v>
      </c>
      <c r="G80" s="90">
        <v>2000</v>
      </c>
      <c r="H80" s="90"/>
      <c r="I80" s="90"/>
      <c r="J80" s="90"/>
      <c r="K80" s="90"/>
      <c r="L80" s="178"/>
      <c r="M80" s="91"/>
      <c r="O80" s="58"/>
    </row>
    <row r="81" spans="1:15" ht="13.15" customHeight="1" x14ac:dyDescent="0.2">
      <c r="A81" s="69">
        <v>32114</v>
      </c>
      <c r="B81" s="123" t="s">
        <v>519</v>
      </c>
      <c r="C81" s="61">
        <v>4000</v>
      </c>
      <c r="D81" s="163">
        <f t="shared" si="29"/>
        <v>0</v>
      </c>
      <c r="E81" s="61">
        <f t="shared" si="30"/>
        <v>4000</v>
      </c>
      <c r="F81" s="89">
        <v>4000</v>
      </c>
      <c r="G81" s="90"/>
      <c r="H81" s="90"/>
      <c r="I81" s="90"/>
      <c r="J81" s="90"/>
      <c r="K81" s="90"/>
      <c r="L81" s="178"/>
      <c r="M81" s="91"/>
      <c r="O81" s="58"/>
    </row>
    <row r="82" spans="1:15" ht="13.15" customHeight="1" x14ac:dyDescent="0.2">
      <c r="A82" s="69">
        <v>32115</v>
      </c>
      <c r="B82" s="123" t="s">
        <v>357</v>
      </c>
      <c r="C82" s="61">
        <v>8000</v>
      </c>
      <c r="D82" s="163">
        <f t="shared" si="29"/>
        <v>0</v>
      </c>
      <c r="E82" s="61">
        <f t="shared" si="30"/>
        <v>8000</v>
      </c>
      <c r="F82" s="89">
        <v>8000</v>
      </c>
      <c r="G82" s="90"/>
      <c r="H82" s="90"/>
      <c r="I82" s="90"/>
      <c r="J82" s="90"/>
      <c r="K82" s="90"/>
      <c r="L82" s="178"/>
      <c r="M82" s="91"/>
      <c r="O82" s="58"/>
    </row>
    <row r="83" spans="1:15" ht="13.15" customHeight="1" x14ac:dyDescent="0.2">
      <c r="A83" s="69">
        <v>32116</v>
      </c>
      <c r="B83" s="123" t="s">
        <v>520</v>
      </c>
      <c r="C83" s="61">
        <v>5000</v>
      </c>
      <c r="D83" s="163">
        <f t="shared" si="29"/>
        <v>0</v>
      </c>
      <c r="E83" s="61">
        <f t="shared" si="30"/>
        <v>5000</v>
      </c>
      <c r="F83" s="89">
        <v>5000</v>
      </c>
      <c r="G83" s="90"/>
      <c r="H83" s="90"/>
      <c r="I83" s="90"/>
      <c r="J83" s="90"/>
      <c r="K83" s="90"/>
      <c r="L83" s="178"/>
      <c r="M83" s="91"/>
      <c r="O83" s="58"/>
    </row>
    <row r="84" spans="1:15" ht="13.15" customHeight="1" x14ac:dyDescent="0.2">
      <c r="A84" s="69">
        <v>32119</v>
      </c>
      <c r="B84" s="123" t="s">
        <v>358</v>
      </c>
      <c r="C84" s="61">
        <v>5000</v>
      </c>
      <c r="D84" s="163">
        <f t="shared" si="29"/>
        <v>-2000</v>
      </c>
      <c r="E84" s="61">
        <f t="shared" si="30"/>
        <v>3000</v>
      </c>
      <c r="F84" s="89">
        <v>2000</v>
      </c>
      <c r="G84" s="90">
        <v>1000</v>
      </c>
      <c r="H84" s="90"/>
      <c r="I84" s="90"/>
      <c r="J84" s="90"/>
      <c r="K84" s="90"/>
      <c r="L84" s="178"/>
      <c r="M84" s="91"/>
      <c r="O84" s="58"/>
    </row>
    <row r="85" spans="1:15" ht="13.15" customHeight="1" x14ac:dyDescent="0.2">
      <c r="A85" s="98">
        <v>3212</v>
      </c>
      <c r="B85" s="122" t="s">
        <v>360</v>
      </c>
      <c r="C85" s="144">
        <v>1450000</v>
      </c>
      <c r="D85" s="169">
        <f t="shared" ref="D85:M85" si="31">+D86</f>
        <v>0</v>
      </c>
      <c r="E85" s="144">
        <f t="shared" si="31"/>
        <v>1450000</v>
      </c>
      <c r="F85" s="128">
        <f t="shared" si="31"/>
        <v>1450000</v>
      </c>
      <c r="G85" s="96">
        <f t="shared" si="31"/>
        <v>0</v>
      </c>
      <c r="H85" s="96">
        <f t="shared" si="31"/>
        <v>0</v>
      </c>
      <c r="I85" s="96">
        <f t="shared" si="31"/>
        <v>0</v>
      </c>
      <c r="J85" s="96">
        <f t="shared" si="31"/>
        <v>0</v>
      </c>
      <c r="K85" s="96">
        <f t="shared" si="31"/>
        <v>0</v>
      </c>
      <c r="L85" s="180">
        <f t="shared" si="31"/>
        <v>0</v>
      </c>
      <c r="M85" s="99">
        <f t="shared" si="31"/>
        <v>0</v>
      </c>
      <c r="O85" s="58"/>
    </row>
    <row r="86" spans="1:15" ht="13.15" customHeight="1" x14ac:dyDescent="0.2">
      <c r="A86" s="69">
        <v>32121</v>
      </c>
      <c r="B86" s="123" t="s">
        <v>360</v>
      </c>
      <c r="C86" s="61">
        <v>1450000</v>
      </c>
      <c r="D86" s="163">
        <f>+E86-C86</f>
        <v>0</v>
      </c>
      <c r="E86" s="61">
        <f>SUM(F86:M86)</f>
        <v>1450000</v>
      </c>
      <c r="F86" s="89">
        <f>1440000+10000</f>
        <v>1450000</v>
      </c>
      <c r="G86" s="90"/>
      <c r="H86" s="90"/>
      <c r="I86" s="90"/>
      <c r="J86" s="90"/>
      <c r="K86" s="90"/>
      <c r="L86" s="178"/>
      <c r="M86" s="91"/>
      <c r="O86" s="58"/>
    </row>
    <row r="87" spans="1:15" ht="13.15" customHeight="1" x14ac:dyDescent="0.2">
      <c r="A87" s="98">
        <v>3213</v>
      </c>
      <c r="B87" s="122" t="s">
        <v>312</v>
      </c>
      <c r="C87" s="144">
        <v>245326</v>
      </c>
      <c r="D87" s="169">
        <f t="shared" ref="D87:M87" si="32">+D88</f>
        <v>-95326</v>
      </c>
      <c r="E87" s="144">
        <f t="shared" si="32"/>
        <v>150000</v>
      </c>
      <c r="F87" s="128">
        <f t="shared" si="32"/>
        <v>144674</v>
      </c>
      <c r="G87" s="96">
        <f t="shared" si="32"/>
        <v>5326</v>
      </c>
      <c r="H87" s="96">
        <f t="shared" si="32"/>
        <v>0</v>
      </c>
      <c r="I87" s="96">
        <f t="shared" si="32"/>
        <v>0</v>
      </c>
      <c r="J87" s="96">
        <f t="shared" si="32"/>
        <v>0</v>
      </c>
      <c r="K87" s="96">
        <f t="shared" si="32"/>
        <v>0</v>
      </c>
      <c r="L87" s="180">
        <f t="shared" si="32"/>
        <v>0</v>
      </c>
      <c r="M87" s="99">
        <f t="shared" si="32"/>
        <v>0</v>
      </c>
      <c r="O87" s="58"/>
    </row>
    <row r="88" spans="1:15" ht="13.15" customHeight="1" x14ac:dyDescent="0.2">
      <c r="A88" s="60" t="s">
        <v>454</v>
      </c>
      <c r="B88" s="120" t="s">
        <v>455</v>
      </c>
      <c r="C88" s="61">
        <v>245326</v>
      </c>
      <c r="D88" s="163">
        <f>+E88-C88</f>
        <v>-95326</v>
      </c>
      <c r="E88" s="61">
        <f>SUM(F88:M88)</f>
        <v>150000</v>
      </c>
      <c r="F88" s="89">
        <v>144674</v>
      </c>
      <c r="G88" s="90">
        <v>5326</v>
      </c>
      <c r="H88" s="90"/>
      <c r="I88" s="90"/>
      <c r="J88" s="90"/>
      <c r="K88" s="90"/>
      <c r="L88" s="178"/>
      <c r="M88" s="91"/>
      <c r="O88" s="58"/>
    </row>
    <row r="89" spans="1:15" ht="13.15" customHeight="1" x14ac:dyDescent="0.2">
      <c r="A89" s="98">
        <v>3214</v>
      </c>
      <c r="B89" s="122" t="s">
        <v>362</v>
      </c>
      <c r="C89" s="144">
        <v>1000</v>
      </c>
      <c r="D89" s="169">
        <f t="shared" ref="D89:M89" si="33">SUM(D90:D91)</f>
        <v>0</v>
      </c>
      <c r="E89" s="144">
        <f t="shared" si="33"/>
        <v>1000</v>
      </c>
      <c r="F89" s="128">
        <f t="shared" si="33"/>
        <v>1000</v>
      </c>
      <c r="G89" s="96">
        <f t="shared" si="33"/>
        <v>0</v>
      </c>
      <c r="H89" s="96">
        <f t="shared" si="33"/>
        <v>0</v>
      </c>
      <c r="I89" s="96">
        <f t="shared" si="33"/>
        <v>0</v>
      </c>
      <c r="J89" s="96">
        <f t="shared" si="33"/>
        <v>0</v>
      </c>
      <c r="K89" s="96">
        <f t="shared" si="33"/>
        <v>0</v>
      </c>
      <c r="L89" s="180">
        <f t="shared" si="33"/>
        <v>0</v>
      </c>
      <c r="M89" s="99">
        <f t="shared" si="33"/>
        <v>0</v>
      </c>
      <c r="O89" s="58"/>
    </row>
    <row r="90" spans="1:15" ht="13.15" customHeight="1" x14ac:dyDescent="0.2">
      <c r="A90" s="60">
        <v>32141</v>
      </c>
      <c r="B90" s="125" t="s">
        <v>361</v>
      </c>
      <c r="C90" s="61">
        <v>1000</v>
      </c>
      <c r="D90" s="163">
        <f>+E90-C90</f>
        <v>0</v>
      </c>
      <c r="E90" s="61">
        <f>SUM(F90:M90)</f>
        <v>1000</v>
      </c>
      <c r="F90" s="89">
        <v>1000</v>
      </c>
      <c r="G90" s="90"/>
      <c r="H90" s="90"/>
      <c r="I90" s="90"/>
      <c r="J90" s="90"/>
      <c r="K90" s="90"/>
      <c r="L90" s="178"/>
      <c r="M90" s="91"/>
      <c r="O90" s="58"/>
    </row>
    <row r="91" spans="1:15" ht="13.15" customHeight="1" x14ac:dyDescent="0.2">
      <c r="A91" s="60">
        <v>32149</v>
      </c>
      <c r="B91" s="123" t="s">
        <v>362</v>
      </c>
      <c r="C91" s="61">
        <v>0</v>
      </c>
      <c r="D91" s="163">
        <f>+E91-C91</f>
        <v>0</v>
      </c>
      <c r="E91" s="61">
        <f>SUM(F91:M91)</f>
        <v>0</v>
      </c>
      <c r="F91" s="89"/>
      <c r="G91" s="90"/>
      <c r="H91" s="90"/>
      <c r="I91" s="90"/>
      <c r="J91" s="90"/>
      <c r="K91" s="90"/>
      <c r="L91" s="178"/>
      <c r="M91" s="91"/>
      <c r="O91" s="58"/>
    </row>
    <row r="92" spans="1:15" ht="13.15" customHeight="1" x14ac:dyDescent="0.2">
      <c r="A92" s="98">
        <v>3221</v>
      </c>
      <c r="B92" s="122" t="s">
        <v>368</v>
      </c>
      <c r="C92" s="144">
        <v>311000</v>
      </c>
      <c r="D92" s="169">
        <f t="shared" ref="D92:M92" si="34">SUM(D93:D97)</f>
        <v>0</v>
      </c>
      <c r="E92" s="144">
        <f t="shared" si="34"/>
        <v>311000</v>
      </c>
      <c r="F92" s="128">
        <f t="shared" si="34"/>
        <v>311000</v>
      </c>
      <c r="G92" s="96">
        <f t="shared" si="34"/>
        <v>0</v>
      </c>
      <c r="H92" s="96">
        <f t="shared" si="34"/>
        <v>0</v>
      </c>
      <c r="I92" s="96">
        <f t="shared" si="34"/>
        <v>0</v>
      </c>
      <c r="J92" s="96">
        <f t="shared" si="34"/>
        <v>0</v>
      </c>
      <c r="K92" s="96">
        <f t="shared" si="34"/>
        <v>0</v>
      </c>
      <c r="L92" s="180">
        <f t="shared" si="34"/>
        <v>0</v>
      </c>
      <c r="M92" s="99">
        <f t="shared" si="34"/>
        <v>0</v>
      </c>
      <c r="O92" s="58"/>
    </row>
    <row r="93" spans="1:15" ht="13.15" customHeight="1" x14ac:dyDescent="0.2">
      <c r="A93" s="69">
        <v>32211</v>
      </c>
      <c r="B93" s="123" t="s">
        <v>363</v>
      </c>
      <c r="C93" s="61">
        <v>127500</v>
      </c>
      <c r="D93" s="163">
        <f>+E93-C93</f>
        <v>0</v>
      </c>
      <c r="E93" s="61">
        <f>SUM(F93:M93)</f>
        <v>127500</v>
      </c>
      <c r="F93" s="89">
        <v>127500</v>
      </c>
      <c r="G93" s="90"/>
      <c r="H93" s="90"/>
      <c r="I93" s="90"/>
      <c r="J93" s="90"/>
      <c r="K93" s="90"/>
      <c r="L93" s="178"/>
      <c r="M93" s="91"/>
      <c r="O93" s="58"/>
    </row>
    <row r="94" spans="1:15" ht="13.15" customHeight="1" x14ac:dyDescent="0.2">
      <c r="A94" s="69">
        <v>32212</v>
      </c>
      <c r="B94" s="123" t="s">
        <v>364</v>
      </c>
      <c r="C94" s="61">
        <v>10000</v>
      </c>
      <c r="D94" s="163">
        <f>+E94-C94</f>
        <v>0</v>
      </c>
      <c r="E94" s="61">
        <f>SUM(F94:M94)</f>
        <v>10000</v>
      </c>
      <c r="F94" s="89">
        <v>10000</v>
      </c>
      <c r="G94" s="90"/>
      <c r="H94" s="90"/>
      <c r="I94" s="90"/>
      <c r="J94" s="90"/>
      <c r="K94" s="90"/>
      <c r="L94" s="178"/>
      <c r="M94" s="91"/>
      <c r="O94" s="58"/>
    </row>
    <row r="95" spans="1:15" ht="13.15" customHeight="1" x14ac:dyDescent="0.2">
      <c r="A95" s="69">
        <v>32214</v>
      </c>
      <c r="B95" s="123" t="s">
        <v>365</v>
      </c>
      <c r="C95" s="61">
        <v>27500</v>
      </c>
      <c r="D95" s="163">
        <f>+E95-C95</f>
        <v>0</v>
      </c>
      <c r="E95" s="61">
        <f>SUM(F95:M95)</f>
        <v>27500</v>
      </c>
      <c r="F95" s="89">
        <v>27500</v>
      </c>
      <c r="G95" s="90"/>
      <c r="H95" s="90"/>
      <c r="I95" s="90"/>
      <c r="J95" s="90"/>
      <c r="K95" s="90"/>
      <c r="L95" s="178"/>
      <c r="M95" s="91"/>
      <c r="O95" s="58"/>
    </row>
    <row r="96" spans="1:15" ht="13.15" customHeight="1" x14ac:dyDescent="0.2">
      <c r="A96" s="69">
        <v>32216</v>
      </c>
      <c r="B96" s="123" t="s">
        <v>366</v>
      </c>
      <c r="C96" s="61">
        <v>90000</v>
      </c>
      <c r="D96" s="163">
        <f>+E96-C96</f>
        <v>0</v>
      </c>
      <c r="E96" s="61">
        <f>SUM(F96:M96)</f>
        <v>90000</v>
      </c>
      <c r="F96" s="89">
        <v>90000</v>
      </c>
      <c r="G96" s="90"/>
      <c r="H96" s="90"/>
      <c r="I96" s="90"/>
      <c r="J96" s="90"/>
      <c r="K96" s="90"/>
      <c r="L96" s="178"/>
      <c r="M96" s="91"/>
      <c r="O96" s="58"/>
    </row>
    <row r="97" spans="1:15" ht="13.15" customHeight="1" x14ac:dyDescent="0.2">
      <c r="A97" s="69">
        <v>32219</v>
      </c>
      <c r="B97" s="123" t="s">
        <v>367</v>
      </c>
      <c r="C97" s="61">
        <v>56000</v>
      </c>
      <c r="D97" s="163">
        <f>+E97-C97</f>
        <v>0</v>
      </c>
      <c r="E97" s="61">
        <f>SUM(F97:M97)</f>
        <v>56000</v>
      </c>
      <c r="F97" s="89">
        <v>56000</v>
      </c>
      <c r="G97" s="90"/>
      <c r="H97" s="90"/>
      <c r="I97" s="90"/>
      <c r="J97" s="90"/>
      <c r="K97" s="90"/>
      <c r="L97" s="178"/>
      <c r="M97" s="91"/>
      <c r="O97" s="58"/>
    </row>
    <row r="98" spans="1:15" ht="13.15" customHeight="1" x14ac:dyDescent="0.2">
      <c r="A98" s="98">
        <v>3222</v>
      </c>
      <c r="B98" s="122" t="s">
        <v>220</v>
      </c>
      <c r="C98" s="144">
        <v>945500</v>
      </c>
      <c r="D98" s="169">
        <f t="shared" ref="D98:M98" si="35">SUM(D99:D103)</f>
        <v>0</v>
      </c>
      <c r="E98" s="144">
        <f t="shared" si="35"/>
        <v>945500</v>
      </c>
      <c r="F98" s="128">
        <f t="shared" si="35"/>
        <v>945500</v>
      </c>
      <c r="G98" s="96">
        <f t="shared" si="35"/>
        <v>0</v>
      </c>
      <c r="H98" s="96">
        <f t="shared" si="35"/>
        <v>0</v>
      </c>
      <c r="I98" s="96">
        <f t="shared" si="35"/>
        <v>0</v>
      </c>
      <c r="J98" s="96">
        <f t="shared" si="35"/>
        <v>0</v>
      </c>
      <c r="K98" s="96">
        <f t="shared" si="35"/>
        <v>0</v>
      </c>
      <c r="L98" s="180">
        <f t="shared" si="35"/>
        <v>0</v>
      </c>
      <c r="M98" s="99">
        <f t="shared" si="35"/>
        <v>0</v>
      </c>
      <c r="O98" s="58"/>
    </row>
    <row r="99" spans="1:15" ht="13.15" customHeight="1" x14ac:dyDescent="0.2">
      <c r="A99" s="69">
        <v>32221</v>
      </c>
      <c r="B99" s="123" t="s">
        <v>369</v>
      </c>
      <c r="C99" s="61">
        <v>0</v>
      </c>
      <c r="D99" s="163">
        <f>+E99-C99</f>
        <v>0</v>
      </c>
      <c r="E99" s="61">
        <f>SUM(F99:M99)</f>
        <v>0</v>
      </c>
      <c r="F99" s="129"/>
      <c r="G99" s="90"/>
      <c r="H99" s="90"/>
      <c r="I99" s="90"/>
      <c r="J99" s="90"/>
      <c r="K99" s="90"/>
      <c r="L99" s="178"/>
      <c r="M99" s="91"/>
      <c r="O99" s="58"/>
    </row>
    <row r="100" spans="1:15" ht="13.15" customHeight="1" x14ac:dyDescent="0.2">
      <c r="A100" s="69">
        <v>32222</v>
      </c>
      <c r="B100" s="123" t="s">
        <v>370</v>
      </c>
      <c r="C100" s="61">
        <v>518000</v>
      </c>
      <c r="D100" s="163">
        <f>+E100-C100</f>
        <v>0</v>
      </c>
      <c r="E100" s="61">
        <f>SUM(F100:M100)</f>
        <v>518000</v>
      </c>
      <c r="F100" s="129">
        <v>518000</v>
      </c>
      <c r="G100" s="90"/>
      <c r="H100" s="90"/>
      <c r="I100" s="90"/>
      <c r="J100" s="90"/>
      <c r="K100" s="90"/>
      <c r="L100" s="178"/>
      <c r="M100" s="91"/>
      <c r="O100" s="58"/>
    </row>
    <row r="101" spans="1:15" ht="13.15" customHeight="1" x14ac:dyDescent="0.2">
      <c r="A101" s="69">
        <v>322260</v>
      </c>
      <c r="B101" s="123" t="s">
        <v>371</v>
      </c>
      <c r="C101" s="61">
        <v>335000</v>
      </c>
      <c r="D101" s="163">
        <f>+E101-C101</f>
        <v>0</v>
      </c>
      <c r="E101" s="61">
        <f>SUM(F101:M101)</f>
        <v>335000</v>
      </c>
      <c r="F101" s="129">
        <v>335000</v>
      </c>
      <c r="G101" s="90"/>
      <c r="H101" s="90"/>
      <c r="I101" s="90"/>
      <c r="J101" s="90"/>
      <c r="K101" s="90"/>
      <c r="L101" s="178"/>
      <c r="M101" s="91"/>
      <c r="O101" s="58"/>
    </row>
    <row r="102" spans="1:15" ht="13.15" customHeight="1" x14ac:dyDescent="0.2">
      <c r="A102" s="69">
        <v>322261</v>
      </c>
      <c r="B102" s="124" t="s">
        <v>321</v>
      </c>
      <c r="C102" s="61">
        <v>92500</v>
      </c>
      <c r="D102" s="163">
        <f>+E102-C102</f>
        <v>0</v>
      </c>
      <c r="E102" s="61">
        <f>SUM(F102:M102)</f>
        <v>92500</v>
      </c>
      <c r="F102" s="129">
        <f>87500+5000</f>
        <v>92500</v>
      </c>
      <c r="G102" s="90"/>
      <c r="H102" s="90"/>
      <c r="I102" s="90"/>
      <c r="J102" s="90"/>
      <c r="K102" s="90"/>
      <c r="L102" s="178"/>
      <c r="M102" s="91"/>
      <c r="O102" s="58"/>
    </row>
    <row r="103" spans="1:15" ht="13.15" customHeight="1" x14ac:dyDescent="0.2">
      <c r="A103" s="69">
        <v>32229</v>
      </c>
      <c r="B103" s="123" t="s">
        <v>372</v>
      </c>
      <c r="C103" s="61">
        <v>0</v>
      </c>
      <c r="D103" s="163">
        <f>+E103-C103</f>
        <v>0</v>
      </c>
      <c r="E103" s="61">
        <f>SUM(F103:M103)</f>
        <v>0</v>
      </c>
      <c r="F103" s="129"/>
      <c r="G103" s="90"/>
      <c r="H103" s="90"/>
      <c r="I103" s="90"/>
      <c r="J103" s="90"/>
      <c r="K103" s="90"/>
      <c r="L103" s="178"/>
      <c r="M103" s="91"/>
      <c r="O103" s="58"/>
    </row>
    <row r="104" spans="1:15" ht="13.15" customHeight="1" x14ac:dyDescent="0.2">
      <c r="A104" s="98">
        <v>3223</v>
      </c>
      <c r="B104" s="122" t="s">
        <v>225</v>
      </c>
      <c r="C104" s="144">
        <v>3722500</v>
      </c>
      <c r="D104" s="169">
        <f t="shared" ref="D104:M104" si="36">SUM(D105:D108)</f>
        <v>0</v>
      </c>
      <c r="E104" s="144">
        <f t="shared" si="36"/>
        <v>3722500</v>
      </c>
      <c r="F104" s="128">
        <f t="shared" si="36"/>
        <v>3721500</v>
      </c>
      <c r="G104" s="96">
        <f t="shared" si="36"/>
        <v>1000</v>
      </c>
      <c r="H104" s="96">
        <f t="shared" si="36"/>
        <v>0</v>
      </c>
      <c r="I104" s="96">
        <f t="shared" si="36"/>
        <v>0</v>
      </c>
      <c r="J104" s="96">
        <f t="shared" si="36"/>
        <v>0</v>
      </c>
      <c r="K104" s="96">
        <f t="shared" si="36"/>
        <v>0</v>
      </c>
      <c r="L104" s="180">
        <f t="shared" si="36"/>
        <v>0</v>
      </c>
      <c r="M104" s="99">
        <f t="shared" si="36"/>
        <v>0</v>
      </c>
      <c r="O104" s="58"/>
    </row>
    <row r="105" spans="1:15" ht="13.15" customHeight="1" x14ac:dyDescent="0.2">
      <c r="A105" s="69">
        <v>32231</v>
      </c>
      <c r="B105" s="123" t="s">
        <v>373</v>
      </c>
      <c r="C105" s="61">
        <v>300000</v>
      </c>
      <c r="D105" s="163">
        <f>+E105-C105</f>
        <v>0</v>
      </c>
      <c r="E105" s="61">
        <f>SUM(F105:M105)</f>
        <v>300000</v>
      </c>
      <c r="F105" s="129">
        <v>299000</v>
      </c>
      <c r="G105" s="90">
        <v>1000</v>
      </c>
      <c r="H105" s="90"/>
      <c r="I105" s="90"/>
      <c r="J105" s="90"/>
      <c r="K105" s="90"/>
      <c r="L105" s="178"/>
      <c r="M105" s="91"/>
      <c r="O105" s="58"/>
    </row>
    <row r="106" spans="1:15" ht="13.15" customHeight="1" x14ac:dyDescent="0.2">
      <c r="A106" s="69">
        <v>32233</v>
      </c>
      <c r="B106" s="123" t="s">
        <v>374</v>
      </c>
      <c r="C106" s="61">
        <v>0</v>
      </c>
      <c r="D106" s="163">
        <f>+E106-C106</f>
        <v>0</v>
      </c>
      <c r="E106" s="61">
        <f>SUM(F106:M106)</f>
        <v>0</v>
      </c>
      <c r="F106" s="129"/>
      <c r="G106" s="90"/>
      <c r="H106" s="90"/>
      <c r="I106" s="90"/>
      <c r="J106" s="90"/>
      <c r="K106" s="90"/>
      <c r="L106" s="178"/>
      <c r="M106" s="91"/>
      <c r="O106" s="58"/>
    </row>
    <row r="107" spans="1:15" ht="13.15" customHeight="1" x14ac:dyDescent="0.2">
      <c r="A107" s="69">
        <v>32234</v>
      </c>
      <c r="B107" s="123" t="s">
        <v>375</v>
      </c>
      <c r="C107" s="61">
        <v>3282500</v>
      </c>
      <c r="D107" s="163">
        <f>+E107-C107</f>
        <v>0</v>
      </c>
      <c r="E107" s="61">
        <f>SUM(F107:M107)</f>
        <v>3282500</v>
      </c>
      <c r="F107" s="129">
        <v>3282500</v>
      </c>
      <c r="G107" s="90"/>
      <c r="H107" s="90"/>
      <c r="I107" s="90"/>
      <c r="J107" s="90"/>
      <c r="K107" s="90"/>
      <c r="L107" s="178"/>
      <c r="M107" s="91"/>
      <c r="O107" s="58"/>
    </row>
    <row r="108" spans="1:15" ht="13.15" customHeight="1" x14ac:dyDescent="0.2">
      <c r="A108" s="69">
        <v>32239</v>
      </c>
      <c r="B108" s="123" t="s">
        <v>376</v>
      </c>
      <c r="C108" s="61">
        <v>140000</v>
      </c>
      <c r="D108" s="163">
        <f>+E108-C108</f>
        <v>0</v>
      </c>
      <c r="E108" s="61">
        <f>SUM(F108:M108)</f>
        <v>140000</v>
      </c>
      <c r="F108" s="129">
        <v>140000</v>
      </c>
      <c r="G108" s="90"/>
      <c r="H108" s="90"/>
      <c r="I108" s="90"/>
      <c r="J108" s="90"/>
      <c r="K108" s="90"/>
      <c r="L108" s="178"/>
      <c r="M108" s="91"/>
      <c r="O108" s="58"/>
    </row>
    <row r="109" spans="1:15" ht="13.15" customHeight="1" x14ac:dyDescent="0.2">
      <c r="A109" s="98">
        <v>3224</v>
      </c>
      <c r="B109" s="122" t="s">
        <v>381</v>
      </c>
      <c r="C109" s="144">
        <v>119000</v>
      </c>
      <c r="D109" s="169">
        <f t="shared" ref="D109:M109" si="37">SUM(D110:D113)</f>
        <v>0</v>
      </c>
      <c r="E109" s="144">
        <f t="shared" si="37"/>
        <v>119000</v>
      </c>
      <c r="F109" s="128">
        <f t="shared" si="37"/>
        <v>119000</v>
      </c>
      <c r="G109" s="96">
        <f t="shared" si="37"/>
        <v>0</v>
      </c>
      <c r="H109" s="96">
        <f t="shared" si="37"/>
        <v>0</v>
      </c>
      <c r="I109" s="96">
        <f t="shared" si="37"/>
        <v>0</v>
      </c>
      <c r="J109" s="96">
        <f t="shared" si="37"/>
        <v>0</v>
      </c>
      <c r="K109" s="96">
        <f t="shared" si="37"/>
        <v>0</v>
      </c>
      <c r="L109" s="180">
        <f t="shared" si="37"/>
        <v>0</v>
      </c>
      <c r="M109" s="99">
        <f t="shared" si="37"/>
        <v>0</v>
      </c>
      <c r="O109" s="58"/>
    </row>
    <row r="110" spans="1:15" ht="13.15" customHeight="1" x14ac:dyDescent="0.2">
      <c r="A110" s="69">
        <v>32241</v>
      </c>
      <c r="B110" s="123" t="s">
        <v>377</v>
      </c>
      <c r="C110" s="61">
        <v>45000</v>
      </c>
      <c r="D110" s="163">
        <f>+E110-C110</f>
        <v>0</v>
      </c>
      <c r="E110" s="61">
        <f>SUM(F110:M110)</f>
        <v>45000</v>
      </c>
      <c r="F110" s="129">
        <v>45000</v>
      </c>
      <c r="G110" s="90"/>
      <c r="H110" s="90"/>
      <c r="I110" s="90"/>
      <c r="J110" s="90"/>
      <c r="K110" s="90"/>
      <c r="L110" s="178"/>
      <c r="M110" s="91"/>
      <c r="O110" s="58"/>
    </row>
    <row r="111" spans="1:15" ht="13.15" customHeight="1" x14ac:dyDescent="0.2">
      <c r="A111" s="69">
        <v>32242</v>
      </c>
      <c r="B111" s="123" t="s">
        <v>378</v>
      </c>
      <c r="C111" s="61">
        <v>70000</v>
      </c>
      <c r="D111" s="163">
        <v>0</v>
      </c>
      <c r="E111" s="61">
        <v>70000</v>
      </c>
      <c r="F111" s="129">
        <v>70000</v>
      </c>
      <c r="G111" s="90"/>
      <c r="H111" s="90"/>
      <c r="I111" s="90"/>
      <c r="J111" s="90"/>
      <c r="K111" s="90"/>
      <c r="L111" s="178"/>
      <c r="M111" s="91"/>
      <c r="O111" s="58"/>
    </row>
    <row r="112" spans="1:15" ht="13.15" customHeight="1" x14ac:dyDescent="0.2">
      <c r="A112" s="69">
        <v>32243</v>
      </c>
      <c r="B112" s="123" t="s">
        <v>379</v>
      </c>
      <c r="C112" s="61">
        <v>4000</v>
      </c>
      <c r="D112" s="163">
        <v>0</v>
      </c>
      <c r="E112" s="61">
        <v>4000</v>
      </c>
      <c r="F112" s="129">
        <v>4000</v>
      </c>
      <c r="G112" s="90"/>
      <c r="H112" s="90"/>
      <c r="I112" s="90"/>
      <c r="J112" s="90"/>
      <c r="K112" s="90"/>
      <c r="L112" s="178"/>
      <c r="M112" s="91"/>
      <c r="O112" s="58"/>
    </row>
    <row r="113" spans="1:15" ht="13.15" customHeight="1" x14ac:dyDescent="0.2">
      <c r="A113" s="69">
        <v>32244</v>
      </c>
      <c r="B113" s="123" t="s">
        <v>380</v>
      </c>
      <c r="C113" s="61">
        <v>0</v>
      </c>
      <c r="D113" s="163">
        <f>+E113-C113</f>
        <v>0</v>
      </c>
      <c r="E113" s="61">
        <f>SUM(F113:M113)</f>
        <v>0</v>
      </c>
      <c r="F113" s="89"/>
      <c r="G113" s="90"/>
      <c r="H113" s="90"/>
      <c r="I113" s="90"/>
      <c r="J113" s="90"/>
      <c r="K113" s="90"/>
      <c r="L113" s="178"/>
      <c r="M113" s="91"/>
      <c r="O113" s="58"/>
    </row>
    <row r="114" spans="1:15" ht="13.15" customHeight="1" x14ac:dyDescent="0.2">
      <c r="A114" s="98">
        <v>3225</v>
      </c>
      <c r="B114" s="122" t="s">
        <v>385</v>
      </c>
      <c r="C114" s="144">
        <v>235500</v>
      </c>
      <c r="D114" s="169">
        <f t="shared" ref="D114:M114" si="38">SUM(D115:D117)</f>
        <v>44000</v>
      </c>
      <c r="E114" s="144">
        <f t="shared" si="38"/>
        <v>279500</v>
      </c>
      <c r="F114" s="128">
        <f t="shared" si="38"/>
        <v>279500</v>
      </c>
      <c r="G114" s="96">
        <f t="shared" si="38"/>
        <v>0</v>
      </c>
      <c r="H114" s="96">
        <f t="shared" si="38"/>
        <v>0</v>
      </c>
      <c r="I114" s="96">
        <f t="shared" si="38"/>
        <v>0</v>
      </c>
      <c r="J114" s="96">
        <f t="shared" si="38"/>
        <v>0</v>
      </c>
      <c r="K114" s="96">
        <f t="shared" si="38"/>
        <v>0</v>
      </c>
      <c r="L114" s="180">
        <f t="shared" si="38"/>
        <v>0</v>
      </c>
      <c r="M114" s="99">
        <f t="shared" si="38"/>
        <v>0</v>
      </c>
      <c r="O114" s="58"/>
    </row>
    <row r="115" spans="1:15" ht="13.15" customHeight="1" x14ac:dyDescent="0.2">
      <c r="A115" s="69">
        <v>322511</v>
      </c>
      <c r="B115" s="123" t="s">
        <v>382</v>
      </c>
      <c r="C115" s="61">
        <v>102500</v>
      </c>
      <c r="D115" s="163">
        <f>+E115-C115</f>
        <v>0</v>
      </c>
      <c r="E115" s="61">
        <f>SUM(F115:M115)</f>
        <v>102500</v>
      </c>
      <c r="F115" s="129">
        <v>102500</v>
      </c>
      <c r="G115" s="90"/>
      <c r="H115" s="90"/>
      <c r="I115" s="90"/>
      <c r="J115" s="90"/>
      <c r="K115" s="90"/>
      <c r="L115" s="178"/>
      <c r="M115" s="91"/>
      <c r="O115" s="58"/>
    </row>
    <row r="116" spans="1:15" ht="13.15" customHeight="1" x14ac:dyDescent="0.2">
      <c r="A116" s="69">
        <v>322512</v>
      </c>
      <c r="B116" s="123" t="s">
        <v>383</v>
      </c>
      <c r="C116" s="61">
        <v>28000</v>
      </c>
      <c r="D116" s="163">
        <f>+E116-C116</f>
        <v>0</v>
      </c>
      <c r="E116" s="61">
        <f>SUM(F116:M116)</f>
        <v>28000</v>
      </c>
      <c r="F116" s="129">
        <v>28000</v>
      </c>
      <c r="G116" s="90"/>
      <c r="H116" s="90"/>
      <c r="I116" s="90"/>
      <c r="J116" s="90"/>
      <c r="K116" s="90"/>
      <c r="L116" s="178"/>
      <c r="M116" s="91"/>
      <c r="O116" s="58"/>
    </row>
    <row r="117" spans="1:15" ht="13.15" customHeight="1" x14ac:dyDescent="0.2">
      <c r="A117" s="69">
        <v>32252</v>
      </c>
      <c r="B117" s="123" t="s">
        <v>384</v>
      </c>
      <c r="C117" s="61">
        <v>105000</v>
      </c>
      <c r="D117" s="163">
        <v>44000</v>
      </c>
      <c r="E117" s="61">
        <v>149000</v>
      </c>
      <c r="F117" s="129">
        <v>149000</v>
      </c>
      <c r="G117" s="90"/>
      <c r="H117" s="90"/>
      <c r="I117" s="90"/>
      <c r="J117" s="90"/>
      <c r="K117" s="90"/>
      <c r="L117" s="178"/>
      <c r="M117" s="91"/>
      <c r="O117" s="58"/>
    </row>
    <row r="118" spans="1:15" ht="13.15" customHeight="1" x14ac:dyDescent="0.2">
      <c r="A118" s="98">
        <v>3227</v>
      </c>
      <c r="B118" s="122" t="s">
        <v>386</v>
      </c>
      <c r="C118" s="144">
        <v>700000</v>
      </c>
      <c r="D118" s="169">
        <f t="shared" ref="D118:M118" si="39">+D119</f>
        <v>0</v>
      </c>
      <c r="E118" s="144">
        <f t="shared" si="39"/>
        <v>700000</v>
      </c>
      <c r="F118" s="128">
        <f t="shared" si="39"/>
        <v>40000</v>
      </c>
      <c r="G118" s="96">
        <f t="shared" si="39"/>
        <v>0</v>
      </c>
      <c r="H118" s="96">
        <f t="shared" si="39"/>
        <v>60000</v>
      </c>
      <c r="I118" s="96">
        <f t="shared" si="39"/>
        <v>0</v>
      </c>
      <c r="J118" s="96">
        <f t="shared" si="39"/>
        <v>0</v>
      </c>
      <c r="K118" s="96">
        <f t="shared" si="39"/>
        <v>0</v>
      </c>
      <c r="L118" s="180">
        <f t="shared" si="39"/>
        <v>0</v>
      </c>
      <c r="M118" s="99">
        <f t="shared" si="39"/>
        <v>600000</v>
      </c>
    </row>
    <row r="119" spans="1:15" ht="13.15" customHeight="1" x14ac:dyDescent="0.2">
      <c r="A119" s="69">
        <v>32271</v>
      </c>
      <c r="B119" s="123" t="s">
        <v>386</v>
      </c>
      <c r="C119" s="61">
        <v>700000</v>
      </c>
      <c r="D119" s="163">
        <f>+E119-C119</f>
        <v>0</v>
      </c>
      <c r="E119" s="61">
        <f>SUM(F119:M119)</f>
        <v>700000</v>
      </c>
      <c r="F119" s="89">
        <v>40000</v>
      </c>
      <c r="G119" s="90"/>
      <c r="H119" s="90">
        <v>60000</v>
      </c>
      <c r="I119" s="90"/>
      <c r="J119" s="90"/>
      <c r="K119" s="90"/>
      <c r="L119" s="178"/>
      <c r="M119" s="91">
        <v>600000</v>
      </c>
    </row>
    <row r="120" spans="1:15" ht="13.15" customHeight="1" x14ac:dyDescent="0.2">
      <c r="A120" s="98">
        <v>3231</v>
      </c>
      <c r="B120" s="122" t="s">
        <v>387</v>
      </c>
      <c r="C120" s="144">
        <v>840000</v>
      </c>
      <c r="D120" s="169">
        <f t="shared" ref="D120:M120" si="40">SUM(D121:D127)</f>
        <v>55500</v>
      </c>
      <c r="E120" s="144">
        <f t="shared" si="40"/>
        <v>895500</v>
      </c>
      <c r="F120" s="128">
        <f t="shared" si="40"/>
        <v>894447.61</v>
      </c>
      <c r="G120" s="96">
        <f t="shared" si="40"/>
        <v>1052.3900000000001</v>
      </c>
      <c r="H120" s="96">
        <f t="shared" si="40"/>
        <v>0</v>
      </c>
      <c r="I120" s="96">
        <f t="shared" si="40"/>
        <v>0</v>
      </c>
      <c r="J120" s="96">
        <f t="shared" si="40"/>
        <v>0</v>
      </c>
      <c r="K120" s="96">
        <f t="shared" si="40"/>
        <v>0</v>
      </c>
      <c r="L120" s="180">
        <f t="shared" si="40"/>
        <v>0</v>
      </c>
      <c r="M120" s="99">
        <f t="shared" si="40"/>
        <v>0</v>
      </c>
    </row>
    <row r="121" spans="1:15" ht="13.15" customHeight="1" x14ac:dyDescent="0.2">
      <c r="A121" s="69">
        <v>323111</v>
      </c>
      <c r="B121" s="123" t="s">
        <v>388</v>
      </c>
      <c r="C121" s="61">
        <v>120000</v>
      </c>
      <c r="D121" s="163">
        <f t="shared" ref="D121:D127" si="41">+E121-C121</f>
        <v>0</v>
      </c>
      <c r="E121" s="61">
        <f t="shared" ref="E121:E127" si="42">SUM(F121:M121)</f>
        <v>120000</v>
      </c>
      <c r="F121" s="129">
        <v>118947.61</v>
      </c>
      <c r="G121" s="90">
        <v>1052.3900000000001</v>
      </c>
      <c r="H121" s="90"/>
      <c r="I121" s="90"/>
      <c r="J121" s="90"/>
      <c r="K121" s="90"/>
      <c r="L121" s="178"/>
      <c r="M121" s="91"/>
    </row>
    <row r="122" spans="1:15" ht="13.15" customHeight="1" x14ac:dyDescent="0.2">
      <c r="A122" s="69">
        <v>323112</v>
      </c>
      <c r="B122" s="124" t="s">
        <v>323</v>
      </c>
      <c r="C122" s="61">
        <v>95000</v>
      </c>
      <c r="D122" s="163">
        <f t="shared" si="41"/>
        <v>0</v>
      </c>
      <c r="E122" s="61">
        <f t="shared" si="42"/>
        <v>95000</v>
      </c>
      <c r="F122" s="129">
        <v>95000</v>
      </c>
      <c r="G122" s="90"/>
      <c r="H122" s="90"/>
      <c r="I122" s="90"/>
      <c r="J122" s="90"/>
      <c r="K122" s="90"/>
      <c r="L122" s="178"/>
      <c r="M122" s="91"/>
    </row>
    <row r="123" spans="1:15" ht="13.15" customHeight="1" x14ac:dyDescent="0.2">
      <c r="A123" s="69">
        <v>32313</v>
      </c>
      <c r="B123" s="123" t="s">
        <v>389</v>
      </c>
      <c r="C123" s="61">
        <v>30000</v>
      </c>
      <c r="D123" s="163">
        <f t="shared" si="41"/>
        <v>500</v>
      </c>
      <c r="E123" s="61">
        <f t="shared" si="42"/>
        <v>30500</v>
      </c>
      <c r="F123" s="129">
        <v>30500</v>
      </c>
      <c r="G123" s="90"/>
      <c r="H123" s="90"/>
      <c r="I123" s="90"/>
      <c r="J123" s="90"/>
      <c r="K123" s="90"/>
      <c r="L123" s="178"/>
      <c r="M123" s="91"/>
    </row>
    <row r="124" spans="1:15" ht="13.15" customHeight="1" x14ac:dyDescent="0.2">
      <c r="A124" s="69">
        <v>32319</v>
      </c>
      <c r="B124" s="123" t="s">
        <v>390</v>
      </c>
      <c r="C124" s="61">
        <v>55000</v>
      </c>
      <c r="D124" s="163">
        <f t="shared" si="41"/>
        <v>55000</v>
      </c>
      <c r="E124" s="61">
        <f t="shared" si="42"/>
        <v>110000</v>
      </c>
      <c r="F124" s="129">
        <v>110000</v>
      </c>
      <c r="G124" s="90"/>
      <c r="H124" s="90"/>
      <c r="I124" s="90"/>
      <c r="J124" s="90"/>
      <c r="K124" s="90"/>
      <c r="L124" s="178"/>
      <c r="M124" s="91"/>
    </row>
    <row r="125" spans="1:15" ht="13.15" customHeight="1" x14ac:dyDescent="0.2">
      <c r="A125" s="69">
        <v>323190</v>
      </c>
      <c r="B125" s="124" t="s">
        <v>324</v>
      </c>
      <c r="C125" s="61">
        <v>470000</v>
      </c>
      <c r="D125" s="163">
        <f t="shared" si="41"/>
        <v>0</v>
      </c>
      <c r="E125" s="61">
        <f t="shared" si="42"/>
        <v>470000</v>
      </c>
      <c r="F125" s="129">
        <v>470000</v>
      </c>
      <c r="G125" s="90"/>
      <c r="H125" s="90"/>
      <c r="I125" s="90"/>
      <c r="J125" s="90"/>
      <c r="K125" s="90"/>
      <c r="L125" s="178"/>
      <c r="M125" s="91"/>
    </row>
    <row r="126" spans="1:15" ht="13.15" customHeight="1" x14ac:dyDescent="0.2">
      <c r="A126" s="69">
        <v>323191</v>
      </c>
      <c r="B126" s="124" t="s">
        <v>309</v>
      </c>
      <c r="C126" s="61">
        <v>60000</v>
      </c>
      <c r="D126" s="163">
        <f t="shared" si="41"/>
        <v>0</v>
      </c>
      <c r="E126" s="61">
        <f t="shared" si="42"/>
        <v>60000</v>
      </c>
      <c r="F126" s="129">
        <v>60000</v>
      </c>
      <c r="G126" s="90"/>
      <c r="H126" s="90"/>
      <c r="I126" s="90"/>
      <c r="J126" s="90"/>
      <c r="K126" s="90"/>
      <c r="L126" s="178"/>
      <c r="M126" s="91"/>
    </row>
    <row r="127" spans="1:15" ht="13.15" customHeight="1" x14ac:dyDescent="0.2">
      <c r="A127" s="69">
        <v>323192</v>
      </c>
      <c r="B127" s="124" t="s">
        <v>325</v>
      </c>
      <c r="C127" s="61">
        <v>10000</v>
      </c>
      <c r="D127" s="163">
        <f t="shared" si="41"/>
        <v>0</v>
      </c>
      <c r="E127" s="61">
        <f t="shared" si="42"/>
        <v>10000</v>
      </c>
      <c r="F127" s="129">
        <v>10000</v>
      </c>
      <c r="G127" s="90"/>
      <c r="H127" s="90"/>
      <c r="I127" s="90"/>
      <c r="J127" s="90"/>
      <c r="K127" s="90"/>
      <c r="L127" s="178"/>
      <c r="M127" s="91"/>
    </row>
    <row r="128" spans="1:15" ht="13.15" customHeight="1" x14ac:dyDescent="0.2">
      <c r="A128" s="98">
        <v>3232</v>
      </c>
      <c r="B128" s="122" t="s">
        <v>391</v>
      </c>
      <c r="C128" s="144">
        <v>2078500</v>
      </c>
      <c r="D128" s="169">
        <f t="shared" ref="D128:M128" si="43">SUM(D129:D132)</f>
        <v>26302.5</v>
      </c>
      <c r="E128" s="144">
        <f t="shared" si="43"/>
        <v>2104802.5</v>
      </c>
      <c r="F128" s="128">
        <f t="shared" si="43"/>
        <v>1754802.5</v>
      </c>
      <c r="G128" s="96">
        <f t="shared" si="43"/>
        <v>0</v>
      </c>
      <c r="H128" s="96">
        <f t="shared" si="43"/>
        <v>0</v>
      </c>
      <c r="I128" s="96">
        <f t="shared" si="43"/>
        <v>0</v>
      </c>
      <c r="J128" s="96">
        <f t="shared" si="43"/>
        <v>0</v>
      </c>
      <c r="K128" s="96">
        <f t="shared" si="43"/>
        <v>0</v>
      </c>
      <c r="L128" s="180">
        <f t="shared" si="43"/>
        <v>0</v>
      </c>
      <c r="M128" s="99">
        <f t="shared" si="43"/>
        <v>350000</v>
      </c>
    </row>
    <row r="129" spans="1:13" ht="13.15" customHeight="1" x14ac:dyDescent="0.2">
      <c r="A129" s="69">
        <v>32321</v>
      </c>
      <c r="B129" s="123" t="s">
        <v>392</v>
      </c>
      <c r="C129" s="61">
        <v>290000</v>
      </c>
      <c r="D129" s="163">
        <f>+E129-C129</f>
        <v>0</v>
      </c>
      <c r="E129" s="61">
        <f>SUM(F129:M129)</f>
        <v>290000</v>
      </c>
      <c r="F129" s="129">
        <v>290000</v>
      </c>
      <c r="G129" s="90"/>
      <c r="H129" s="90"/>
      <c r="I129" s="90"/>
      <c r="J129" s="90"/>
      <c r="K129" s="90"/>
      <c r="L129" s="178"/>
      <c r="M129" s="91"/>
    </row>
    <row r="130" spans="1:13" ht="13.15" customHeight="1" x14ac:dyDescent="0.2">
      <c r="A130" s="69">
        <v>32322</v>
      </c>
      <c r="B130" s="123" t="s">
        <v>393</v>
      </c>
      <c r="C130" s="61">
        <v>448500</v>
      </c>
      <c r="D130" s="163">
        <f>+E130-C130</f>
        <v>26302.5</v>
      </c>
      <c r="E130" s="61">
        <f>SUM(F130:M130)</f>
        <v>474802.5</v>
      </c>
      <c r="F130" s="129">
        <v>474802.5</v>
      </c>
      <c r="G130" s="90"/>
      <c r="H130" s="90"/>
      <c r="I130" s="90"/>
      <c r="J130" s="90"/>
      <c r="K130" s="90"/>
      <c r="L130" s="178"/>
      <c r="M130" s="91"/>
    </row>
    <row r="131" spans="1:13" ht="13.15" customHeight="1" x14ac:dyDescent="0.2">
      <c r="A131" s="69">
        <v>32323</v>
      </c>
      <c r="B131" s="123" t="s">
        <v>394</v>
      </c>
      <c r="C131" s="61">
        <v>990000</v>
      </c>
      <c r="D131" s="163">
        <f>+E131-C131</f>
        <v>0</v>
      </c>
      <c r="E131" s="61">
        <f>SUM(F131:M131)</f>
        <v>990000</v>
      </c>
      <c r="F131" s="129">
        <v>990000</v>
      </c>
      <c r="G131" s="90"/>
      <c r="H131" s="90"/>
      <c r="I131" s="90"/>
      <c r="J131" s="90"/>
      <c r="K131" s="90"/>
      <c r="L131" s="178"/>
      <c r="M131" s="91"/>
    </row>
    <row r="132" spans="1:13" ht="13.15" customHeight="1" x14ac:dyDescent="0.2">
      <c r="A132" s="69">
        <v>323231</v>
      </c>
      <c r="B132" s="124" t="s">
        <v>328</v>
      </c>
      <c r="C132" s="61">
        <v>350000</v>
      </c>
      <c r="D132" s="163">
        <f>+E132-C132</f>
        <v>0</v>
      </c>
      <c r="E132" s="61">
        <f>SUM(F132:M132)</f>
        <v>350000</v>
      </c>
      <c r="F132" s="129"/>
      <c r="G132" s="90"/>
      <c r="H132" s="90"/>
      <c r="I132" s="90"/>
      <c r="J132" s="90"/>
      <c r="K132" s="90"/>
      <c r="L132" s="178">
        <v>0</v>
      </c>
      <c r="M132" s="91">
        <v>350000</v>
      </c>
    </row>
    <row r="133" spans="1:13" ht="13.15" customHeight="1" x14ac:dyDescent="0.2">
      <c r="A133" s="98">
        <v>3233</v>
      </c>
      <c r="B133" s="122" t="s">
        <v>398</v>
      </c>
      <c r="C133" s="144">
        <v>52000</v>
      </c>
      <c r="D133" s="169">
        <f t="shared" ref="D133:M133" si="44">SUM(D134:D137)</f>
        <v>0</v>
      </c>
      <c r="E133" s="144">
        <f t="shared" si="44"/>
        <v>52000</v>
      </c>
      <c r="F133" s="128">
        <f t="shared" si="44"/>
        <v>51150</v>
      </c>
      <c r="G133" s="96">
        <f t="shared" si="44"/>
        <v>850</v>
      </c>
      <c r="H133" s="96">
        <f t="shared" si="44"/>
        <v>0</v>
      </c>
      <c r="I133" s="96">
        <f t="shared" si="44"/>
        <v>0</v>
      </c>
      <c r="J133" s="96">
        <f t="shared" si="44"/>
        <v>0</v>
      </c>
      <c r="K133" s="96">
        <f t="shared" si="44"/>
        <v>0</v>
      </c>
      <c r="L133" s="180">
        <f t="shared" si="44"/>
        <v>0</v>
      </c>
      <c r="M133" s="99">
        <f t="shared" si="44"/>
        <v>0</v>
      </c>
    </row>
    <row r="134" spans="1:13" ht="13.15" customHeight="1" x14ac:dyDescent="0.2">
      <c r="A134" s="69">
        <v>32331</v>
      </c>
      <c r="B134" s="123" t="s">
        <v>396</v>
      </c>
      <c r="C134" s="61">
        <v>0</v>
      </c>
      <c r="D134" s="163">
        <f>+E134-C134</f>
        <v>0</v>
      </c>
      <c r="E134" s="61">
        <f>SUM(F134:M134)</f>
        <v>0</v>
      </c>
      <c r="F134" s="129"/>
      <c r="G134" s="90"/>
      <c r="H134" s="90"/>
      <c r="I134" s="90"/>
      <c r="J134" s="90"/>
      <c r="K134" s="90"/>
      <c r="L134" s="178"/>
      <c r="M134" s="91"/>
    </row>
    <row r="135" spans="1:13" ht="13.15" customHeight="1" x14ac:dyDescent="0.2">
      <c r="A135" s="69">
        <v>32332</v>
      </c>
      <c r="B135" s="123" t="s">
        <v>395</v>
      </c>
      <c r="C135" s="61">
        <v>0</v>
      </c>
      <c r="D135" s="163">
        <f>+E135-C135</f>
        <v>0</v>
      </c>
      <c r="E135" s="61">
        <f>SUM(F135:M135)</f>
        <v>0</v>
      </c>
      <c r="F135" s="129"/>
      <c r="G135" s="90"/>
      <c r="H135" s="90"/>
      <c r="I135" s="90"/>
      <c r="J135" s="90"/>
      <c r="K135" s="90"/>
      <c r="L135" s="178"/>
      <c r="M135" s="91"/>
    </row>
    <row r="136" spans="1:13" ht="13.15" customHeight="1" x14ac:dyDescent="0.2">
      <c r="A136" s="69">
        <v>32334</v>
      </c>
      <c r="B136" s="123" t="s">
        <v>510</v>
      </c>
      <c r="C136" s="61">
        <v>2000</v>
      </c>
      <c r="D136" s="163">
        <f>+E136-C136</f>
        <v>0</v>
      </c>
      <c r="E136" s="61">
        <f>SUM(F136:M136)</f>
        <v>2000</v>
      </c>
      <c r="F136" s="129">
        <v>1150</v>
      </c>
      <c r="G136" s="90">
        <v>850</v>
      </c>
      <c r="H136" s="90"/>
      <c r="I136" s="90"/>
      <c r="J136" s="90"/>
      <c r="K136" s="90"/>
      <c r="L136" s="178"/>
      <c r="M136" s="91"/>
    </row>
    <row r="137" spans="1:13" ht="13.15" customHeight="1" x14ac:dyDescent="0.2">
      <c r="A137" s="69">
        <v>32339</v>
      </c>
      <c r="B137" s="123" t="s">
        <v>397</v>
      </c>
      <c r="C137" s="61">
        <v>50000</v>
      </c>
      <c r="D137" s="163">
        <f>+E137-C137</f>
        <v>0</v>
      </c>
      <c r="E137" s="61">
        <f>SUM(F137:M137)</f>
        <v>50000</v>
      </c>
      <c r="F137" s="129">
        <v>50000</v>
      </c>
      <c r="G137" s="90"/>
      <c r="H137" s="90"/>
      <c r="I137" s="90"/>
      <c r="J137" s="90"/>
      <c r="K137" s="90"/>
      <c r="L137" s="178"/>
      <c r="M137" s="91"/>
    </row>
    <row r="138" spans="1:13" ht="13.15" customHeight="1" x14ac:dyDescent="0.2">
      <c r="A138" s="98">
        <v>3234</v>
      </c>
      <c r="B138" s="122" t="s">
        <v>399</v>
      </c>
      <c r="C138" s="144">
        <v>314000</v>
      </c>
      <c r="D138" s="169">
        <f t="shared" ref="D138:M138" si="45">SUM(D139:D144)</f>
        <v>0</v>
      </c>
      <c r="E138" s="144">
        <f t="shared" si="45"/>
        <v>314000</v>
      </c>
      <c r="F138" s="128">
        <f t="shared" si="45"/>
        <v>314000</v>
      </c>
      <c r="G138" s="96">
        <f t="shared" si="45"/>
        <v>0</v>
      </c>
      <c r="H138" s="96">
        <f t="shared" si="45"/>
        <v>0</v>
      </c>
      <c r="I138" s="96">
        <f t="shared" si="45"/>
        <v>0</v>
      </c>
      <c r="J138" s="96">
        <f t="shared" si="45"/>
        <v>0</v>
      </c>
      <c r="K138" s="96">
        <f t="shared" si="45"/>
        <v>0</v>
      </c>
      <c r="L138" s="180">
        <f t="shared" si="45"/>
        <v>0</v>
      </c>
      <c r="M138" s="99">
        <f t="shared" si="45"/>
        <v>0</v>
      </c>
    </row>
    <row r="139" spans="1:13" ht="13.15" customHeight="1" x14ac:dyDescent="0.2">
      <c r="A139" s="69">
        <v>32341</v>
      </c>
      <c r="B139" s="123" t="s">
        <v>400</v>
      </c>
      <c r="C139" s="61">
        <v>60000</v>
      </c>
      <c r="D139" s="163">
        <f t="shared" ref="D139:D144" si="46">+E139-C139</f>
        <v>0</v>
      </c>
      <c r="E139" s="61">
        <f t="shared" ref="E139:E144" si="47">SUM(F139:M139)</f>
        <v>60000</v>
      </c>
      <c r="F139" s="129">
        <v>60000</v>
      </c>
      <c r="G139" s="90"/>
      <c r="H139" s="90"/>
      <c r="I139" s="90"/>
      <c r="J139" s="90"/>
      <c r="K139" s="90"/>
      <c r="L139" s="178"/>
      <c r="M139" s="91"/>
    </row>
    <row r="140" spans="1:13" ht="13.15" customHeight="1" x14ac:dyDescent="0.2">
      <c r="A140" s="69">
        <v>32342</v>
      </c>
      <c r="B140" s="123" t="s">
        <v>401</v>
      </c>
      <c r="C140" s="61">
        <v>40000</v>
      </c>
      <c r="D140" s="163">
        <f t="shared" si="46"/>
        <v>0</v>
      </c>
      <c r="E140" s="61">
        <f t="shared" si="47"/>
        <v>40000</v>
      </c>
      <c r="F140" s="129">
        <v>40000</v>
      </c>
      <c r="G140" s="90"/>
      <c r="H140" s="90"/>
      <c r="I140" s="90"/>
      <c r="J140" s="90"/>
      <c r="K140" s="90"/>
      <c r="L140" s="178"/>
      <c r="M140" s="91"/>
    </row>
    <row r="141" spans="1:13" ht="13.15" customHeight="1" x14ac:dyDescent="0.2">
      <c r="A141" s="69">
        <v>32343</v>
      </c>
      <c r="B141" s="123" t="s">
        <v>402</v>
      </c>
      <c r="C141" s="61">
        <v>25000</v>
      </c>
      <c r="D141" s="163">
        <f t="shared" si="46"/>
        <v>0</v>
      </c>
      <c r="E141" s="61">
        <f t="shared" si="47"/>
        <v>25000</v>
      </c>
      <c r="F141" s="129">
        <v>25000</v>
      </c>
      <c r="G141" s="90"/>
      <c r="H141" s="90"/>
      <c r="I141" s="90"/>
      <c r="J141" s="90"/>
      <c r="K141" s="90"/>
      <c r="L141" s="178"/>
      <c r="M141" s="91"/>
    </row>
    <row r="142" spans="1:13" ht="13.15" customHeight="1" x14ac:dyDescent="0.2">
      <c r="A142" s="69">
        <v>32344</v>
      </c>
      <c r="B142" s="123" t="s">
        <v>403</v>
      </c>
      <c r="C142" s="61">
        <v>67000</v>
      </c>
      <c r="D142" s="163">
        <f t="shared" si="46"/>
        <v>0</v>
      </c>
      <c r="E142" s="61">
        <f t="shared" si="47"/>
        <v>67000</v>
      </c>
      <c r="F142" s="89">
        <v>67000</v>
      </c>
      <c r="G142" s="90"/>
      <c r="H142" s="90"/>
      <c r="I142" s="90"/>
      <c r="J142" s="90"/>
      <c r="K142" s="90"/>
      <c r="L142" s="178"/>
      <c r="M142" s="91"/>
    </row>
    <row r="143" spans="1:13" ht="13.15" customHeight="1" x14ac:dyDescent="0.2">
      <c r="A143" s="69">
        <v>32346</v>
      </c>
      <c r="B143" s="124" t="s">
        <v>404</v>
      </c>
      <c r="C143" s="61">
        <v>0</v>
      </c>
      <c r="D143" s="163">
        <f t="shared" si="46"/>
        <v>0</v>
      </c>
      <c r="E143" s="61">
        <f t="shared" si="47"/>
        <v>0</v>
      </c>
      <c r="F143" s="129"/>
      <c r="G143" s="90"/>
      <c r="H143" s="90"/>
      <c r="I143" s="90"/>
      <c r="J143" s="90"/>
      <c r="K143" s="90"/>
      <c r="L143" s="178"/>
      <c r="M143" s="91"/>
    </row>
    <row r="144" spans="1:13" ht="13.15" customHeight="1" x14ac:dyDescent="0.2">
      <c r="A144" s="69">
        <v>32349</v>
      </c>
      <c r="B144" s="123" t="s">
        <v>405</v>
      </c>
      <c r="C144" s="61">
        <v>122000</v>
      </c>
      <c r="D144" s="163">
        <f t="shared" si="46"/>
        <v>0</v>
      </c>
      <c r="E144" s="61">
        <f t="shared" si="47"/>
        <v>122000</v>
      </c>
      <c r="F144" s="129">
        <v>122000</v>
      </c>
      <c r="G144" s="90"/>
      <c r="H144" s="90"/>
      <c r="I144" s="90"/>
      <c r="J144" s="90"/>
      <c r="K144" s="90"/>
      <c r="L144" s="178"/>
      <c r="M144" s="91"/>
    </row>
    <row r="145" spans="1:13" ht="13.15" customHeight="1" x14ac:dyDescent="0.2">
      <c r="A145" s="98">
        <v>3235</v>
      </c>
      <c r="B145" s="122" t="s">
        <v>406</v>
      </c>
      <c r="C145" s="144">
        <v>420000</v>
      </c>
      <c r="D145" s="169">
        <f t="shared" ref="D145:M145" si="48">SUM(D146:D148)</f>
        <v>0</v>
      </c>
      <c r="E145" s="144">
        <f t="shared" si="48"/>
        <v>420000</v>
      </c>
      <c r="F145" s="128">
        <f t="shared" si="48"/>
        <v>417400</v>
      </c>
      <c r="G145" s="96">
        <f t="shared" si="48"/>
        <v>2600</v>
      </c>
      <c r="H145" s="96">
        <f t="shared" si="48"/>
        <v>0</v>
      </c>
      <c r="I145" s="96">
        <f t="shared" si="48"/>
        <v>0</v>
      </c>
      <c r="J145" s="96">
        <f t="shared" si="48"/>
        <v>0</v>
      </c>
      <c r="K145" s="96">
        <f t="shared" si="48"/>
        <v>0</v>
      </c>
      <c r="L145" s="180">
        <f t="shared" si="48"/>
        <v>0</v>
      </c>
      <c r="M145" s="99">
        <f t="shared" si="48"/>
        <v>0</v>
      </c>
    </row>
    <row r="146" spans="1:13" ht="13.15" customHeight="1" x14ac:dyDescent="0.2">
      <c r="A146" s="69">
        <v>32352</v>
      </c>
      <c r="B146" s="123" t="s">
        <v>407</v>
      </c>
      <c r="C146" s="61">
        <v>245000</v>
      </c>
      <c r="D146" s="163">
        <f>+E146-C146</f>
        <v>0</v>
      </c>
      <c r="E146" s="61">
        <f>SUM(F146:M146)</f>
        <v>245000</v>
      </c>
      <c r="F146" s="129">
        <v>242400</v>
      </c>
      <c r="G146" s="90">
        <v>2600</v>
      </c>
      <c r="H146" s="90"/>
      <c r="I146" s="90"/>
      <c r="J146" s="90"/>
      <c r="K146" s="90"/>
      <c r="L146" s="178"/>
      <c r="M146" s="91"/>
    </row>
    <row r="147" spans="1:13" ht="13.15" customHeight="1" x14ac:dyDescent="0.2">
      <c r="A147" s="69">
        <v>32353</v>
      </c>
      <c r="B147" s="123" t="s">
        <v>408</v>
      </c>
      <c r="C147" s="61">
        <v>75000</v>
      </c>
      <c r="D147" s="163">
        <f>+E147-C147</f>
        <v>0</v>
      </c>
      <c r="E147" s="61">
        <f>SUM(F147:M147)</f>
        <v>75000</v>
      </c>
      <c r="F147" s="129">
        <v>75000</v>
      </c>
      <c r="G147" s="90"/>
      <c r="H147" s="90"/>
      <c r="I147" s="90"/>
      <c r="J147" s="90"/>
      <c r="K147" s="90"/>
      <c r="L147" s="178"/>
      <c r="M147" s="91"/>
    </row>
    <row r="148" spans="1:13" ht="13.15" customHeight="1" x14ac:dyDescent="0.2">
      <c r="A148" s="69">
        <v>32359</v>
      </c>
      <c r="B148" s="123" t="s">
        <v>409</v>
      </c>
      <c r="C148" s="61">
        <v>100000</v>
      </c>
      <c r="D148" s="163">
        <f>+E148-C148</f>
        <v>0</v>
      </c>
      <c r="E148" s="61">
        <f>SUM(F148:M148)</f>
        <v>100000</v>
      </c>
      <c r="F148" s="129">
        <v>100000</v>
      </c>
      <c r="G148" s="90"/>
      <c r="H148" s="90"/>
      <c r="I148" s="90"/>
      <c r="J148" s="90"/>
      <c r="K148" s="90"/>
      <c r="L148" s="178"/>
      <c r="M148" s="91"/>
    </row>
    <row r="149" spans="1:13" ht="13.15" customHeight="1" x14ac:dyDescent="0.2">
      <c r="A149" s="98">
        <v>3236</v>
      </c>
      <c r="B149" s="126" t="s">
        <v>504</v>
      </c>
      <c r="C149" s="144">
        <v>826500</v>
      </c>
      <c r="D149" s="169">
        <f t="shared" ref="D149:M149" si="49">SUM(D150:D152)</f>
        <v>0</v>
      </c>
      <c r="E149" s="144">
        <f t="shared" si="49"/>
        <v>826500</v>
      </c>
      <c r="F149" s="128">
        <f t="shared" si="49"/>
        <v>826500</v>
      </c>
      <c r="G149" s="96">
        <f t="shared" si="49"/>
        <v>0</v>
      </c>
      <c r="H149" s="96">
        <f t="shared" si="49"/>
        <v>0</v>
      </c>
      <c r="I149" s="96">
        <f t="shared" si="49"/>
        <v>0</v>
      </c>
      <c r="J149" s="96">
        <f t="shared" si="49"/>
        <v>0</v>
      </c>
      <c r="K149" s="96">
        <f t="shared" si="49"/>
        <v>0</v>
      </c>
      <c r="L149" s="180">
        <f t="shared" si="49"/>
        <v>0</v>
      </c>
      <c r="M149" s="99">
        <f t="shared" si="49"/>
        <v>0</v>
      </c>
    </row>
    <row r="150" spans="1:13" ht="13.15" customHeight="1" x14ac:dyDescent="0.2">
      <c r="A150" s="69">
        <v>32361</v>
      </c>
      <c r="B150" s="123" t="s">
        <v>410</v>
      </c>
      <c r="C150" s="61">
        <v>215000</v>
      </c>
      <c r="D150" s="163">
        <f>+E150-C150</f>
        <v>0</v>
      </c>
      <c r="E150" s="61">
        <f>SUM(F150:M150)</f>
        <v>215000</v>
      </c>
      <c r="F150" s="129">
        <f>65000+150000</f>
        <v>215000</v>
      </c>
      <c r="G150" s="90"/>
      <c r="H150" s="90"/>
      <c r="I150" s="90"/>
      <c r="J150" s="90"/>
      <c r="K150" s="90"/>
      <c r="L150" s="178"/>
      <c r="M150" s="91"/>
    </row>
    <row r="151" spans="1:13" ht="13.15" customHeight="1" x14ac:dyDescent="0.2">
      <c r="A151" s="69">
        <v>32363</v>
      </c>
      <c r="B151" s="123" t="s">
        <v>501</v>
      </c>
      <c r="C151" s="61">
        <v>11500</v>
      </c>
      <c r="D151" s="163">
        <f>+E151-C151</f>
        <v>0</v>
      </c>
      <c r="E151" s="61">
        <f>SUM(F151:M151)</f>
        <v>11500</v>
      </c>
      <c r="F151" s="129">
        <v>11500</v>
      </c>
      <c r="G151" s="90"/>
      <c r="H151" s="90"/>
      <c r="I151" s="90"/>
      <c r="J151" s="90"/>
      <c r="K151" s="90"/>
      <c r="L151" s="178"/>
      <c r="M151" s="91"/>
    </row>
    <row r="152" spans="1:13" ht="13.15" customHeight="1" x14ac:dyDescent="0.2">
      <c r="A152" s="69">
        <v>32369</v>
      </c>
      <c r="B152" s="123" t="s">
        <v>503</v>
      </c>
      <c r="C152" s="61">
        <v>600000</v>
      </c>
      <c r="D152" s="163">
        <f>+E152-C152</f>
        <v>0</v>
      </c>
      <c r="E152" s="61">
        <f>SUM(F152:M152)</f>
        <v>600000</v>
      </c>
      <c r="F152" s="129">
        <v>600000</v>
      </c>
      <c r="G152" s="90"/>
      <c r="H152" s="90"/>
      <c r="I152" s="90"/>
      <c r="J152" s="90"/>
      <c r="K152" s="90"/>
      <c r="L152" s="178"/>
      <c r="M152" s="91"/>
    </row>
    <row r="153" spans="1:13" ht="13.15" customHeight="1" x14ac:dyDescent="0.2">
      <c r="A153" s="98">
        <v>3237</v>
      </c>
      <c r="B153" s="122" t="s">
        <v>413</v>
      </c>
      <c r="C153" s="144">
        <v>1709500</v>
      </c>
      <c r="D153" s="169">
        <f t="shared" ref="D153:M153" si="50">SUM(D154:D157)</f>
        <v>100000</v>
      </c>
      <c r="E153" s="144">
        <f t="shared" si="50"/>
        <v>1809500</v>
      </c>
      <c r="F153" s="128">
        <f t="shared" si="50"/>
        <v>1339314.24</v>
      </c>
      <c r="G153" s="96">
        <f t="shared" si="50"/>
        <v>2500</v>
      </c>
      <c r="H153" s="96">
        <f t="shared" si="50"/>
        <v>0</v>
      </c>
      <c r="I153" s="96">
        <f t="shared" si="50"/>
        <v>150000</v>
      </c>
      <c r="J153" s="96">
        <f t="shared" si="50"/>
        <v>0</v>
      </c>
      <c r="K153" s="96">
        <f t="shared" si="50"/>
        <v>0</v>
      </c>
      <c r="L153" s="180">
        <f t="shared" si="50"/>
        <v>317685.76000000001</v>
      </c>
      <c r="M153" s="99">
        <f t="shared" si="50"/>
        <v>0</v>
      </c>
    </row>
    <row r="154" spans="1:13" ht="13.15" customHeight="1" x14ac:dyDescent="0.2">
      <c r="A154" s="69">
        <v>32371</v>
      </c>
      <c r="B154" s="123" t="s">
        <v>411</v>
      </c>
      <c r="C154" s="61">
        <v>7000</v>
      </c>
      <c r="D154" s="163">
        <f>+E154-C154</f>
        <v>0</v>
      </c>
      <c r="E154" s="61">
        <f>SUM(F154:M154)</f>
        <v>7000</v>
      </c>
      <c r="F154" s="129">
        <v>7000</v>
      </c>
      <c r="G154" s="90"/>
      <c r="H154" s="90"/>
      <c r="I154" s="90"/>
      <c r="J154" s="90"/>
      <c r="K154" s="90"/>
      <c r="L154" s="178"/>
      <c r="M154" s="91"/>
    </row>
    <row r="155" spans="1:13" ht="13.15" customHeight="1" x14ac:dyDescent="0.2">
      <c r="A155" s="69">
        <v>32372</v>
      </c>
      <c r="B155" s="123" t="s">
        <v>511</v>
      </c>
      <c r="C155" s="61">
        <v>1380000</v>
      </c>
      <c r="D155" s="163">
        <f>+E155-C155</f>
        <v>100000</v>
      </c>
      <c r="E155" s="61">
        <f>SUM(F155:M155)</f>
        <v>1480000</v>
      </c>
      <c r="F155" s="129">
        <v>1012314.24</v>
      </c>
      <c r="G155" s="90"/>
      <c r="H155" s="90"/>
      <c r="I155" s="90">
        <v>150000</v>
      </c>
      <c r="J155" s="90"/>
      <c r="K155" s="90"/>
      <c r="L155" s="178">
        <v>317685.76000000001</v>
      </c>
      <c r="M155" s="91"/>
    </row>
    <row r="156" spans="1:13" ht="13.5" customHeight="1" x14ac:dyDescent="0.2">
      <c r="A156" s="69">
        <v>32377</v>
      </c>
      <c r="B156" s="123" t="s">
        <v>412</v>
      </c>
      <c r="C156" s="61">
        <v>80000</v>
      </c>
      <c r="D156" s="163">
        <f>+E156-C156</f>
        <v>0</v>
      </c>
      <c r="E156" s="61">
        <f>SUM(F156:M156)</f>
        <v>80000</v>
      </c>
      <c r="F156" s="129">
        <v>80000</v>
      </c>
      <c r="G156" s="90"/>
      <c r="H156" s="90"/>
      <c r="I156" s="90"/>
      <c r="J156" s="90"/>
      <c r="K156" s="90"/>
      <c r="L156" s="178"/>
      <c r="M156" s="91"/>
    </row>
    <row r="157" spans="1:13" ht="25.5" customHeight="1" x14ac:dyDescent="0.2">
      <c r="A157" s="69">
        <v>32379</v>
      </c>
      <c r="B157" s="123" t="s">
        <v>512</v>
      </c>
      <c r="C157" s="61">
        <v>242500</v>
      </c>
      <c r="D157" s="163">
        <f>+E157-C157</f>
        <v>0</v>
      </c>
      <c r="E157" s="61">
        <f>SUM(F157:M157)</f>
        <v>242500</v>
      </c>
      <c r="F157" s="89">
        <v>240000</v>
      </c>
      <c r="G157" s="90">
        <v>2500</v>
      </c>
      <c r="H157" s="90"/>
      <c r="I157" s="90"/>
      <c r="J157" s="90"/>
      <c r="K157" s="90"/>
      <c r="L157" s="178"/>
      <c r="M157" s="91"/>
    </row>
    <row r="158" spans="1:13" ht="13.15" customHeight="1" x14ac:dyDescent="0.2">
      <c r="A158" s="98">
        <v>3238</v>
      </c>
      <c r="B158" s="122" t="s">
        <v>313</v>
      </c>
      <c r="C158" s="144">
        <v>375000</v>
      </c>
      <c r="D158" s="169">
        <f t="shared" ref="D158:M158" si="51">+D159</f>
        <v>2000</v>
      </c>
      <c r="E158" s="144">
        <f t="shared" si="51"/>
        <v>377000</v>
      </c>
      <c r="F158" s="128">
        <f t="shared" si="51"/>
        <v>377000</v>
      </c>
      <c r="G158" s="96">
        <f t="shared" si="51"/>
        <v>0</v>
      </c>
      <c r="H158" s="96">
        <f t="shared" si="51"/>
        <v>0</v>
      </c>
      <c r="I158" s="96">
        <f t="shared" si="51"/>
        <v>0</v>
      </c>
      <c r="J158" s="96">
        <f t="shared" si="51"/>
        <v>0</v>
      </c>
      <c r="K158" s="96">
        <f t="shared" si="51"/>
        <v>0</v>
      </c>
      <c r="L158" s="180">
        <f t="shared" si="51"/>
        <v>0</v>
      </c>
      <c r="M158" s="99">
        <f t="shared" si="51"/>
        <v>0</v>
      </c>
    </row>
    <row r="159" spans="1:13" ht="13.15" customHeight="1" x14ac:dyDescent="0.2">
      <c r="A159" s="69">
        <v>32389</v>
      </c>
      <c r="B159" s="115" t="s">
        <v>414</v>
      </c>
      <c r="C159" s="61">
        <v>375000</v>
      </c>
      <c r="D159" s="163">
        <v>2000</v>
      </c>
      <c r="E159" s="61">
        <v>377000</v>
      </c>
      <c r="F159" s="129">
        <v>377000</v>
      </c>
      <c r="G159" s="90"/>
      <c r="H159" s="90"/>
      <c r="I159" s="90"/>
      <c r="J159" s="90"/>
      <c r="K159" s="90"/>
      <c r="L159" s="178"/>
      <c r="M159" s="91"/>
    </row>
    <row r="160" spans="1:13" ht="13.15" customHeight="1" x14ac:dyDescent="0.2">
      <c r="A160" s="98">
        <v>3239</v>
      </c>
      <c r="B160" s="122" t="s">
        <v>415</v>
      </c>
      <c r="C160" s="144">
        <v>591000</v>
      </c>
      <c r="D160" s="169">
        <f t="shared" ref="D160:M160" si="52">SUM(D161:D165)</f>
        <v>25200</v>
      </c>
      <c r="E160" s="144">
        <f t="shared" si="52"/>
        <v>616200</v>
      </c>
      <c r="F160" s="128">
        <f t="shared" si="52"/>
        <v>616200</v>
      </c>
      <c r="G160" s="96">
        <f t="shared" si="52"/>
        <v>0</v>
      </c>
      <c r="H160" s="96">
        <f t="shared" si="52"/>
        <v>0</v>
      </c>
      <c r="I160" s="96">
        <f t="shared" si="52"/>
        <v>0</v>
      </c>
      <c r="J160" s="96">
        <f t="shared" si="52"/>
        <v>0</v>
      </c>
      <c r="K160" s="96">
        <f t="shared" si="52"/>
        <v>0</v>
      </c>
      <c r="L160" s="180">
        <f t="shared" si="52"/>
        <v>0</v>
      </c>
      <c r="M160" s="99">
        <f t="shared" si="52"/>
        <v>0</v>
      </c>
    </row>
    <row r="161" spans="1:13" ht="13.15" customHeight="1" x14ac:dyDescent="0.2">
      <c r="A161" s="69">
        <v>32391</v>
      </c>
      <c r="B161" s="123" t="s">
        <v>416</v>
      </c>
      <c r="C161" s="61">
        <v>60000</v>
      </c>
      <c r="D161" s="163">
        <f>+E161-C161</f>
        <v>0</v>
      </c>
      <c r="E161" s="61">
        <f>SUM(F161:M161)</f>
        <v>60000</v>
      </c>
      <c r="F161" s="129">
        <f>50000+10000</f>
        <v>60000</v>
      </c>
      <c r="G161" s="97"/>
      <c r="H161" s="97"/>
      <c r="I161" s="97"/>
      <c r="J161" s="97"/>
      <c r="K161" s="97"/>
      <c r="L161" s="181"/>
      <c r="M161" s="100"/>
    </row>
    <row r="162" spans="1:13" ht="13.15" customHeight="1" x14ac:dyDescent="0.2">
      <c r="A162" s="69">
        <v>32393</v>
      </c>
      <c r="B162" s="123" t="s">
        <v>417</v>
      </c>
      <c r="C162" s="61">
        <v>0</v>
      </c>
      <c r="D162" s="163">
        <f>+E162-C162</f>
        <v>0</v>
      </c>
      <c r="E162" s="61">
        <f>SUM(F162:M162)</f>
        <v>0</v>
      </c>
      <c r="F162" s="129"/>
      <c r="G162" s="97"/>
      <c r="H162" s="97"/>
      <c r="I162" s="97"/>
      <c r="J162" s="97"/>
      <c r="K162" s="97"/>
      <c r="L162" s="181"/>
      <c r="M162" s="100"/>
    </row>
    <row r="163" spans="1:13" ht="13.15" customHeight="1" x14ac:dyDescent="0.2">
      <c r="A163" s="69">
        <v>32394</v>
      </c>
      <c r="B163" s="123" t="s">
        <v>418</v>
      </c>
      <c r="C163" s="61">
        <v>100000</v>
      </c>
      <c r="D163" s="163">
        <v>25200</v>
      </c>
      <c r="E163" s="61">
        <v>125200</v>
      </c>
      <c r="F163" s="129">
        <v>125200</v>
      </c>
      <c r="G163" s="97"/>
      <c r="H163" s="97"/>
      <c r="I163" s="97"/>
      <c r="J163" s="97"/>
      <c r="K163" s="97"/>
      <c r="L163" s="181"/>
      <c r="M163" s="100"/>
    </row>
    <row r="164" spans="1:13" ht="13.15" customHeight="1" x14ac:dyDescent="0.2">
      <c r="A164" s="69">
        <v>32395</v>
      </c>
      <c r="B164" s="123" t="s">
        <v>419</v>
      </c>
      <c r="C164" s="61">
        <v>407000</v>
      </c>
      <c r="D164" s="163">
        <f>+E164-C164</f>
        <v>0</v>
      </c>
      <c r="E164" s="61">
        <f>SUM(F164:M164)</f>
        <v>407000</v>
      </c>
      <c r="F164" s="129">
        <v>407000</v>
      </c>
      <c r="G164" s="90"/>
      <c r="H164" s="90"/>
      <c r="I164" s="90"/>
      <c r="J164" s="90"/>
      <c r="K164" s="90"/>
      <c r="L164" s="181"/>
      <c r="M164" s="100"/>
    </row>
    <row r="165" spans="1:13" ht="13.15" customHeight="1" x14ac:dyDescent="0.2">
      <c r="A165" s="69">
        <v>32399</v>
      </c>
      <c r="B165" s="123" t="s">
        <v>420</v>
      </c>
      <c r="C165" s="61">
        <v>24000</v>
      </c>
      <c r="D165" s="163">
        <f>+E165-C165</f>
        <v>0</v>
      </c>
      <c r="E165" s="61">
        <f>SUM(F165:M165)</f>
        <v>24000</v>
      </c>
      <c r="F165" s="129">
        <v>24000</v>
      </c>
      <c r="G165" s="97"/>
      <c r="H165" s="97"/>
      <c r="I165" s="97"/>
      <c r="J165" s="97"/>
      <c r="K165" s="97"/>
      <c r="L165" s="181"/>
      <c r="M165" s="100"/>
    </row>
    <row r="166" spans="1:13" ht="13.15" customHeight="1" x14ac:dyDescent="0.2">
      <c r="A166" s="98">
        <v>3241</v>
      </c>
      <c r="B166" s="122" t="s">
        <v>421</v>
      </c>
      <c r="C166" s="144">
        <v>7314.24</v>
      </c>
      <c r="D166" s="169">
        <f t="shared" ref="D166:M166" si="53">+D167</f>
        <v>6746.6399999999994</v>
      </c>
      <c r="E166" s="144">
        <f t="shared" si="53"/>
        <v>14060.88</v>
      </c>
      <c r="F166" s="128">
        <f t="shared" si="53"/>
        <v>0</v>
      </c>
      <c r="G166" s="96">
        <f t="shared" si="53"/>
        <v>0</v>
      </c>
      <c r="H166" s="96">
        <f t="shared" si="53"/>
        <v>0</v>
      </c>
      <c r="I166" s="96">
        <f t="shared" si="53"/>
        <v>0</v>
      </c>
      <c r="J166" s="96">
        <f t="shared" si="53"/>
        <v>0</v>
      </c>
      <c r="K166" s="96">
        <f t="shared" si="53"/>
        <v>0</v>
      </c>
      <c r="L166" s="180">
        <f t="shared" si="53"/>
        <v>14060.88</v>
      </c>
      <c r="M166" s="99">
        <f t="shared" si="53"/>
        <v>0</v>
      </c>
    </row>
    <row r="167" spans="1:13" ht="13.15" customHeight="1" x14ac:dyDescent="0.2">
      <c r="A167" s="69">
        <v>32412</v>
      </c>
      <c r="B167" s="124" t="s">
        <v>320</v>
      </c>
      <c r="C167" s="61">
        <v>7314.24</v>
      </c>
      <c r="D167" s="163">
        <f>+E167-C167</f>
        <v>6746.6399999999994</v>
      </c>
      <c r="E167" s="61">
        <f>SUM(F167:M167)</f>
        <v>14060.88</v>
      </c>
      <c r="F167" s="129">
        <v>0</v>
      </c>
      <c r="G167" s="97"/>
      <c r="H167" s="97"/>
      <c r="I167" s="97"/>
      <c r="J167" s="97"/>
      <c r="K167" s="97"/>
      <c r="L167" s="181">
        <v>14060.88</v>
      </c>
      <c r="M167" s="100"/>
    </row>
    <row r="168" spans="1:13" ht="13.15" customHeight="1" x14ac:dyDescent="0.2">
      <c r="A168" s="98">
        <v>3291</v>
      </c>
      <c r="B168" s="126" t="s">
        <v>329</v>
      </c>
      <c r="C168" s="144">
        <v>90000</v>
      </c>
      <c r="D168" s="169">
        <f t="shared" ref="D168:M168" si="54">SUM(D169:D170)</f>
        <v>0</v>
      </c>
      <c r="E168" s="144">
        <f t="shared" si="54"/>
        <v>90000</v>
      </c>
      <c r="F168" s="128">
        <f t="shared" si="54"/>
        <v>90000</v>
      </c>
      <c r="G168" s="96">
        <f t="shared" si="54"/>
        <v>0</v>
      </c>
      <c r="H168" s="96">
        <f t="shared" si="54"/>
        <v>0</v>
      </c>
      <c r="I168" s="96">
        <f t="shared" si="54"/>
        <v>0</v>
      </c>
      <c r="J168" s="96">
        <f t="shared" si="54"/>
        <v>0</v>
      </c>
      <c r="K168" s="96">
        <f t="shared" si="54"/>
        <v>0</v>
      </c>
      <c r="L168" s="180">
        <f t="shared" si="54"/>
        <v>0</v>
      </c>
      <c r="M168" s="99">
        <f t="shared" si="54"/>
        <v>0</v>
      </c>
    </row>
    <row r="169" spans="1:13" ht="13.15" customHeight="1" x14ac:dyDescent="0.2">
      <c r="A169" s="69">
        <v>32911</v>
      </c>
      <c r="B169" s="123" t="s">
        <v>423</v>
      </c>
      <c r="C169" s="61">
        <v>90000</v>
      </c>
      <c r="D169" s="163">
        <f>+E169-C169</f>
        <v>0</v>
      </c>
      <c r="E169" s="61">
        <f>SUM(F169:M169)</f>
        <v>90000</v>
      </c>
      <c r="F169" s="129">
        <v>90000</v>
      </c>
      <c r="G169" s="97"/>
      <c r="H169" s="97"/>
      <c r="I169" s="97"/>
      <c r="J169" s="97"/>
      <c r="K169" s="97"/>
      <c r="L169" s="181"/>
      <c r="M169" s="100"/>
    </row>
    <row r="170" spans="1:13" ht="13.15" customHeight="1" x14ac:dyDescent="0.2">
      <c r="A170" s="69">
        <v>32912</v>
      </c>
      <c r="B170" s="123" t="s">
        <v>422</v>
      </c>
      <c r="C170" s="61">
        <v>0</v>
      </c>
      <c r="D170" s="163">
        <f>+E170-C170</f>
        <v>0</v>
      </c>
      <c r="E170" s="61">
        <f>SUM(F170:M170)</f>
        <v>0</v>
      </c>
      <c r="F170" s="129"/>
      <c r="G170" s="97"/>
      <c r="H170" s="97"/>
      <c r="I170" s="97"/>
      <c r="J170" s="97"/>
      <c r="K170" s="97"/>
      <c r="L170" s="181"/>
      <c r="M170" s="100"/>
    </row>
    <row r="171" spans="1:13" ht="13.15" customHeight="1" x14ac:dyDescent="0.2">
      <c r="A171" s="98">
        <v>3292</v>
      </c>
      <c r="B171" s="122" t="s">
        <v>424</v>
      </c>
      <c r="C171" s="144">
        <v>500000</v>
      </c>
      <c r="D171" s="169">
        <f t="shared" ref="D171:M171" si="55">SUM(D172:D174)</f>
        <v>0</v>
      </c>
      <c r="E171" s="144">
        <f t="shared" si="55"/>
        <v>500000</v>
      </c>
      <c r="F171" s="128">
        <f t="shared" si="55"/>
        <v>500000</v>
      </c>
      <c r="G171" s="96">
        <f t="shared" si="55"/>
        <v>0</v>
      </c>
      <c r="H171" s="96">
        <f t="shared" si="55"/>
        <v>0</v>
      </c>
      <c r="I171" s="96">
        <f t="shared" si="55"/>
        <v>0</v>
      </c>
      <c r="J171" s="96">
        <f t="shared" si="55"/>
        <v>0</v>
      </c>
      <c r="K171" s="96">
        <f t="shared" si="55"/>
        <v>0</v>
      </c>
      <c r="L171" s="180">
        <f t="shared" si="55"/>
        <v>0</v>
      </c>
      <c r="M171" s="99">
        <f t="shared" si="55"/>
        <v>0</v>
      </c>
    </row>
    <row r="172" spans="1:13" ht="13.15" customHeight="1" x14ac:dyDescent="0.2">
      <c r="A172" s="69">
        <v>32921</v>
      </c>
      <c r="B172" s="123" t="s">
        <v>425</v>
      </c>
      <c r="C172" s="61">
        <v>300000</v>
      </c>
      <c r="D172" s="163">
        <f>+E172-C172</f>
        <v>0</v>
      </c>
      <c r="E172" s="61">
        <f>SUM(F172:M172)</f>
        <v>300000</v>
      </c>
      <c r="F172" s="89">
        <v>300000</v>
      </c>
      <c r="G172" s="90"/>
      <c r="H172" s="90"/>
      <c r="I172" s="90"/>
      <c r="J172" s="90"/>
      <c r="K172" s="90"/>
      <c r="L172" s="178"/>
      <c r="M172" s="91"/>
    </row>
    <row r="173" spans="1:13" ht="13.15" customHeight="1" x14ac:dyDescent="0.2">
      <c r="A173" s="69">
        <v>32922</v>
      </c>
      <c r="B173" s="123" t="s">
        <v>426</v>
      </c>
      <c r="C173" s="61">
        <v>80000</v>
      </c>
      <c r="D173" s="163">
        <f>+E173-C173</f>
        <v>0</v>
      </c>
      <c r="E173" s="61">
        <f>SUM(F173:M173)</f>
        <v>80000</v>
      </c>
      <c r="F173" s="89">
        <v>80000</v>
      </c>
      <c r="G173" s="90"/>
      <c r="H173" s="90"/>
      <c r="I173" s="90"/>
      <c r="J173" s="90"/>
      <c r="K173" s="90"/>
      <c r="L173" s="178"/>
      <c r="M173" s="91"/>
    </row>
    <row r="174" spans="1:13" ht="13.15" customHeight="1" x14ac:dyDescent="0.2">
      <c r="A174" s="69">
        <v>32923</v>
      </c>
      <c r="B174" s="123" t="s">
        <v>427</v>
      </c>
      <c r="C174" s="61">
        <v>120000</v>
      </c>
      <c r="D174" s="163">
        <f>+E174-C174</f>
        <v>0</v>
      </c>
      <c r="E174" s="61">
        <f>SUM(F174:M174)</f>
        <v>120000</v>
      </c>
      <c r="F174" s="89">
        <v>120000</v>
      </c>
      <c r="G174" s="90"/>
      <c r="H174" s="90"/>
      <c r="I174" s="90"/>
      <c r="J174" s="90"/>
      <c r="K174" s="90"/>
      <c r="L174" s="178"/>
      <c r="M174" s="91"/>
    </row>
    <row r="175" spans="1:13" ht="13.15" customHeight="1" x14ac:dyDescent="0.2">
      <c r="A175" s="98">
        <v>3293</v>
      </c>
      <c r="B175" s="126" t="s">
        <v>311</v>
      </c>
      <c r="C175" s="144">
        <v>24000</v>
      </c>
      <c r="D175" s="169">
        <f t="shared" ref="D175:M175" si="56">+D176</f>
        <v>0</v>
      </c>
      <c r="E175" s="144">
        <f t="shared" si="56"/>
        <v>24000</v>
      </c>
      <c r="F175" s="128">
        <f t="shared" si="56"/>
        <v>24000</v>
      </c>
      <c r="G175" s="96">
        <f t="shared" si="56"/>
        <v>0</v>
      </c>
      <c r="H175" s="96">
        <f t="shared" si="56"/>
        <v>0</v>
      </c>
      <c r="I175" s="96">
        <f t="shared" si="56"/>
        <v>0</v>
      </c>
      <c r="J175" s="96">
        <f t="shared" si="56"/>
        <v>0</v>
      </c>
      <c r="K175" s="96">
        <f t="shared" si="56"/>
        <v>0</v>
      </c>
      <c r="L175" s="180">
        <f t="shared" si="56"/>
        <v>0</v>
      </c>
      <c r="M175" s="99">
        <f t="shared" si="56"/>
        <v>0</v>
      </c>
    </row>
    <row r="176" spans="1:13" ht="13.15" customHeight="1" x14ac:dyDescent="0.2">
      <c r="A176" s="69">
        <v>32931</v>
      </c>
      <c r="B176" s="123" t="s">
        <v>311</v>
      </c>
      <c r="C176" s="61">
        <v>24000</v>
      </c>
      <c r="D176" s="163">
        <f>+E176-C176</f>
        <v>0</v>
      </c>
      <c r="E176" s="61">
        <f>SUM(F176:M176)</f>
        <v>24000</v>
      </c>
      <c r="F176" s="129">
        <v>24000</v>
      </c>
      <c r="G176" s="90"/>
      <c r="H176" s="90"/>
      <c r="I176" s="90"/>
      <c r="J176" s="90"/>
      <c r="K176" s="90"/>
      <c r="L176" s="178"/>
      <c r="M176" s="91"/>
    </row>
    <row r="177" spans="1:13" ht="13.15" customHeight="1" x14ac:dyDescent="0.2">
      <c r="A177" s="98">
        <v>3294</v>
      </c>
      <c r="B177" s="126" t="s">
        <v>428</v>
      </c>
      <c r="C177" s="144">
        <v>15000</v>
      </c>
      <c r="D177" s="169">
        <f t="shared" ref="D177:M177" si="57">+D178</f>
        <v>0</v>
      </c>
      <c r="E177" s="144">
        <f t="shared" si="57"/>
        <v>15000</v>
      </c>
      <c r="F177" s="128">
        <f t="shared" si="57"/>
        <v>15000</v>
      </c>
      <c r="G177" s="96">
        <f t="shared" si="57"/>
        <v>0</v>
      </c>
      <c r="H177" s="96">
        <f t="shared" si="57"/>
        <v>0</v>
      </c>
      <c r="I177" s="96">
        <f t="shared" si="57"/>
        <v>0</v>
      </c>
      <c r="J177" s="96">
        <f t="shared" si="57"/>
        <v>0</v>
      </c>
      <c r="K177" s="96">
        <f t="shared" si="57"/>
        <v>0</v>
      </c>
      <c r="L177" s="180">
        <f t="shared" si="57"/>
        <v>0</v>
      </c>
      <c r="M177" s="99">
        <f t="shared" si="57"/>
        <v>0</v>
      </c>
    </row>
    <row r="178" spans="1:13" ht="13.15" customHeight="1" x14ac:dyDescent="0.2">
      <c r="A178" s="60">
        <v>32941</v>
      </c>
      <c r="B178" s="115" t="s">
        <v>310</v>
      </c>
      <c r="C178" s="61">
        <v>15000</v>
      </c>
      <c r="D178" s="163">
        <f>+E178-C178</f>
        <v>0</v>
      </c>
      <c r="E178" s="61">
        <f>SUM(F178:M178)</f>
        <v>15000</v>
      </c>
      <c r="F178" s="89">
        <v>15000</v>
      </c>
      <c r="G178" s="90"/>
      <c r="H178" s="90"/>
      <c r="I178" s="90"/>
      <c r="J178" s="90"/>
      <c r="K178" s="90"/>
      <c r="L178" s="178"/>
      <c r="M178" s="91"/>
    </row>
    <row r="179" spans="1:13" ht="13.15" customHeight="1" x14ac:dyDescent="0.2">
      <c r="A179" s="98">
        <v>3295</v>
      </c>
      <c r="B179" s="127" t="s">
        <v>318</v>
      </c>
      <c r="C179" s="144">
        <v>65000</v>
      </c>
      <c r="D179" s="169">
        <f t="shared" ref="D179:M179" si="58">SUM(D180:D181)</f>
        <v>0</v>
      </c>
      <c r="E179" s="144">
        <f t="shared" si="58"/>
        <v>65000</v>
      </c>
      <c r="F179" s="128">
        <f t="shared" si="58"/>
        <v>65000</v>
      </c>
      <c r="G179" s="96">
        <f t="shared" si="58"/>
        <v>0</v>
      </c>
      <c r="H179" s="96">
        <f t="shared" si="58"/>
        <v>0</v>
      </c>
      <c r="I179" s="96">
        <f t="shared" si="58"/>
        <v>0</v>
      </c>
      <c r="J179" s="96">
        <f t="shared" si="58"/>
        <v>0</v>
      </c>
      <c r="K179" s="96">
        <f t="shared" si="58"/>
        <v>0</v>
      </c>
      <c r="L179" s="180">
        <f t="shared" si="58"/>
        <v>0</v>
      </c>
      <c r="M179" s="99">
        <f t="shared" si="58"/>
        <v>0</v>
      </c>
    </row>
    <row r="180" spans="1:13" ht="13.15" customHeight="1" x14ac:dyDescent="0.2">
      <c r="A180" s="69">
        <v>32955</v>
      </c>
      <c r="B180" s="125" t="s">
        <v>430</v>
      </c>
      <c r="C180" s="61">
        <v>55000</v>
      </c>
      <c r="D180" s="163">
        <f>+E180-C180</f>
        <v>0</v>
      </c>
      <c r="E180" s="61">
        <f>SUM(F180:M180)</f>
        <v>55000</v>
      </c>
      <c r="F180" s="89">
        <v>55000</v>
      </c>
      <c r="G180" s="90"/>
      <c r="H180" s="90"/>
      <c r="I180" s="90"/>
      <c r="J180" s="90"/>
      <c r="K180" s="90"/>
      <c r="L180" s="178"/>
      <c r="M180" s="91"/>
    </row>
    <row r="181" spans="1:13" ht="13.15" customHeight="1" x14ac:dyDescent="0.2">
      <c r="A181" s="69">
        <v>32959</v>
      </c>
      <c r="B181" s="125" t="s">
        <v>429</v>
      </c>
      <c r="C181" s="61">
        <v>10000</v>
      </c>
      <c r="D181" s="163">
        <f>+E181-C181</f>
        <v>0</v>
      </c>
      <c r="E181" s="61">
        <f>SUM(F181:M181)</f>
        <v>10000</v>
      </c>
      <c r="F181" s="89">
        <v>10000</v>
      </c>
      <c r="G181" s="90"/>
      <c r="H181" s="90"/>
      <c r="I181" s="90"/>
      <c r="J181" s="90"/>
      <c r="K181" s="90"/>
      <c r="L181" s="178"/>
      <c r="M181" s="91"/>
    </row>
    <row r="182" spans="1:13" ht="13.15" customHeight="1" x14ac:dyDescent="0.2">
      <c r="A182" s="98">
        <v>3299</v>
      </c>
      <c r="B182" s="126" t="s">
        <v>319</v>
      </c>
      <c r="C182" s="144">
        <v>2000</v>
      </c>
      <c r="D182" s="169">
        <f>+D183</f>
        <v>0</v>
      </c>
      <c r="E182" s="144">
        <f>SUM(F182:M182)</f>
        <v>2000</v>
      </c>
      <c r="F182" s="128">
        <f t="shared" ref="F182:M182" si="59">+F183</f>
        <v>2000</v>
      </c>
      <c r="G182" s="96">
        <f t="shared" si="59"/>
        <v>0</v>
      </c>
      <c r="H182" s="96">
        <f t="shared" si="59"/>
        <v>0</v>
      </c>
      <c r="I182" s="96">
        <f t="shared" si="59"/>
        <v>0</v>
      </c>
      <c r="J182" s="96">
        <f t="shared" si="59"/>
        <v>0</v>
      </c>
      <c r="K182" s="96">
        <f t="shared" si="59"/>
        <v>0</v>
      </c>
      <c r="L182" s="180">
        <f t="shared" si="59"/>
        <v>0</v>
      </c>
      <c r="M182" s="99">
        <f t="shared" si="59"/>
        <v>0</v>
      </c>
    </row>
    <row r="183" spans="1:13" ht="13.15" customHeight="1" x14ac:dyDescent="0.2">
      <c r="A183" s="69">
        <v>32999</v>
      </c>
      <c r="B183" s="123" t="s">
        <v>319</v>
      </c>
      <c r="C183" s="61">
        <v>2000</v>
      </c>
      <c r="D183" s="163">
        <f>+E183-C183</f>
        <v>0</v>
      </c>
      <c r="E183" s="61">
        <f>SUM(F183:M183)</f>
        <v>2000</v>
      </c>
      <c r="F183" s="89">
        <v>2000</v>
      </c>
      <c r="G183" s="90"/>
      <c r="H183" s="90"/>
      <c r="I183" s="90"/>
      <c r="J183" s="90"/>
      <c r="K183" s="90"/>
      <c r="L183" s="178"/>
      <c r="M183" s="91"/>
    </row>
    <row r="184" spans="1:13" ht="13.15" customHeight="1" x14ac:dyDescent="0.2">
      <c r="A184" s="69"/>
      <c r="B184" s="123"/>
      <c r="C184" s="61"/>
      <c r="D184" s="163"/>
      <c r="E184" s="61"/>
      <c r="F184" s="89"/>
      <c r="G184" s="90"/>
      <c r="H184" s="90"/>
      <c r="I184" s="90"/>
      <c r="J184" s="90"/>
      <c r="K184" s="90"/>
      <c r="L184" s="178"/>
      <c r="M184" s="91"/>
    </row>
    <row r="185" spans="1:13" s="58" customFormat="1" ht="13.15" customHeight="1" x14ac:dyDescent="0.2">
      <c r="A185" s="68">
        <v>34</v>
      </c>
      <c r="B185" s="116" t="s">
        <v>458</v>
      </c>
      <c r="C185" s="142">
        <v>38000</v>
      </c>
      <c r="D185" s="165">
        <f t="shared" ref="D185:M185" si="60">+D186+D189+D191</f>
        <v>0</v>
      </c>
      <c r="E185" s="142">
        <f t="shared" si="60"/>
        <v>38000</v>
      </c>
      <c r="F185" s="92">
        <f t="shared" si="60"/>
        <v>38000</v>
      </c>
      <c r="G185" s="101">
        <f t="shared" si="60"/>
        <v>0</v>
      </c>
      <c r="H185" s="101">
        <f t="shared" si="60"/>
        <v>0</v>
      </c>
      <c r="I185" s="101">
        <f t="shared" si="60"/>
        <v>0</v>
      </c>
      <c r="J185" s="101">
        <f t="shared" si="60"/>
        <v>0</v>
      </c>
      <c r="K185" s="101">
        <f t="shared" si="60"/>
        <v>0</v>
      </c>
      <c r="L185" s="179">
        <f t="shared" si="60"/>
        <v>0</v>
      </c>
      <c r="M185" s="93">
        <f t="shared" si="60"/>
        <v>0</v>
      </c>
    </row>
    <row r="186" spans="1:13" ht="13.15" customHeight="1" x14ac:dyDescent="0.2">
      <c r="A186" s="98">
        <v>3431</v>
      </c>
      <c r="B186" s="126" t="s">
        <v>314</v>
      </c>
      <c r="C186" s="144">
        <v>35000</v>
      </c>
      <c r="D186" s="169">
        <f>SUM(D187:D188)</f>
        <v>0</v>
      </c>
      <c r="E186" s="144">
        <f>SUM(F186:M186)</f>
        <v>35000</v>
      </c>
      <c r="F186" s="128">
        <f t="shared" ref="F186:M186" si="61">SUM(F187:F188)</f>
        <v>35000</v>
      </c>
      <c r="G186" s="128">
        <f t="shared" si="61"/>
        <v>0</v>
      </c>
      <c r="H186" s="128">
        <f t="shared" si="61"/>
        <v>0</v>
      </c>
      <c r="I186" s="128">
        <f t="shared" si="61"/>
        <v>0</v>
      </c>
      <c r="J186" s="128">
        <f t="shared" si="61"/>
        <v>0</v>
      </c>
      <c r="K186" s="128">
        <f t="shared" si="61"/>
        <v>0</v>
      </c>
      <c r="L186" s="180">
        <f t="shared" si="61"/>
        <v>0</v>
      </c>
      <c r="M186" s="99">
        <f t="shared" si="61"/>
        <v>0</v>
      </c>
    </row>
    <row r="187" spans="1:13" ht="13.15" customHeight="1" x14ac:dyDescent="0.2">
      <c r="A187" s="69">
        <v>34311</v>
      </c>
      <c r="B187" s="123" t="s">
        <v>431</v>
      </c>
      <c r="C187" s="61">
        <v>15000</v>
      </c>
      <c r="D187" s="163">
        <f>+E187-C187</f>
        <v>0</v>
      </c>
      <c r="E187" s="61">
        <f>SUM(F187:M187)</f>
        <v>15000</v>
      </c>
      <c r="F187" s="89">
        <v>15000</v>
      </c>
      <c r="G187" s="90"/>
      <c r="H187" s="90"/>
      <c r="I187" s="90"/>
      <c r="J187" s="90"/>
      <c r="K187" s="90"/>
      <c r="L187" s="178"/>
      <c r="M187" s="91"/>
    </row>
    <row r="188" spans="1:13" ht="13.15" customHeight="1" x14ac:dyDescent="0.2">
      <c r="A188" s="69">
        <v>34312</v>
      </c>
      <c r="B188" s="123" t="s">
        <v>432</v>
      </c>
      <c r="C188" s="61">
        <v>20000</v>
      </c>
      <c r="D188" s="163">
        <f>+E188-C188</f>
        <v>0</v>
      </c>
      <c r="E188" s="61">
        <f>SUM(F188:M188)</f>
        <v>20000</v>
      </c>
      <c r="F188" s="89">
        <v>20000</v>
      </c>
      <c r="G188" s="90"/>
      <c r="H188" s="90"/>
      <c r="I188" s="90"/>
      <c r="J188" s="90"/>
      <c r="K188" s="90"/>
      <c r="L188" s="178"/>
      <c r="M188" s="91"/>
    </row>
    <row r="189" spans="1:13" ht="13.15" customHeight="1" x14ac:dyDescent="0.2">
      <c r="A189" s="98">
        <v>3433</v>
      </c>
      <c r="B189" s="122" t="s">
        <v>434</v>
      </c>
      <c r="C189" s="144">
        <v>1000</v>
      </c>
      <c r="D189" s="169">
        <f t="shared" ref="D189:M189" si="62">+D190</f>
        <v>0</v>
      </c>
      <c r="E189" s="144">
        <f t="shared" si="62"/>
        <v>1000</v>
      </c>
      <c r="F189" s="128">
        <f t="shared" si="62"/>
        <v>1000</v>
      </c>
      <c r="G189" s="96">
        <f t="shared" si="62"/>
        <v>0</v>
      </c>
      <c r="H189" s="96">
        <f t="shared" si="62"/>
        <v>0</v>
      </c>
      <c r="I189" s="96">
        <f t="shared" si="62"/>
        <v>0</v>
      </c>
      <c r="J189" s="96">
        <f t="shared" si="62"/>
        <v>0</v>
      </c>
      <c r="K189" s="96">
        <f t="shared" si="62"/>
        <v>0</v>
      </c>
      <c r="L189" s="180">
        <f t="shared" si="62"/>
        <v>0</v>
      </c>
      <c r="M189" s="99">
        <f t="shared" si="62"/>
        <v>0</v>
      </c>
    </row>
    <row r="190" spans="1:13" ht="13.15" customHeight="1" x14ac:dyDescent="0.2">
      <c r="A190" s="69">
        <v>34339</v>
      </c>
      <c r="B190" s="123" t="s">
        <v>433</v>
      </c>
      <c r="C190" s="61">
        <v>1000</v>
      </c>
      <c r="D190" s="163">
        <f>+E190-C190</f>
        <v>0</v>
      </c>
      <c r="E190" s="61">
        <f>SUM(F190:M190)</f>
        <v>1000</v>
      </c>
      <c r="F190" s="129">
        <v>1000</v>
      </c>
      <c r="G190" s="97"/>
      <c r="H190" s="97"/>
      <c r="I190" s="97"/>
      <c r="J190" s="97"/>
      <c r="K190" s="97"/>
      <c r="L190" s="181"/>
      <c r="M190" s="100"/>
    </row>
    <row r="191" spans="1:13" ht="13.15" customHeight="1" x14ac:dyDescent="0.2">
      <c r="A191" s="98">
        <v>3434</v>
      </c>
      <c r="B191" s="122" t="s">
        <v>435</v>
      </c>
      <c r="C191" s="144">
        <v>2000</v>
      </c>
      <c r="D191" s="169">
        <f t="shared" ref="D191:M191" si="63">+D192</f>
        <v>0</v>
      </c>
      <c r="E191" s="144">
        <f t="shared" si="63"/>
        <v>2000</v>
      </c>
      <c r="F191" s="128">
        <f t="shared" si="63"/>
        <v>2000</v>
      </c>
      <c r="G191" s="96">
        <f t="shared" si="63"/>
        <v>0</v>
      </c>
      <c r="H191" s="96">
        <f t="shared" si="63"/>
        <v>0</v>
      </c>
      <c r="I191" s="96">
        <f t="shared" si="63"/>
        <v>0</v>
      </c>
      <c r="J191" s="96">
        <f t="shared" si="63"/>
        <v>0</v>
      </c>
      <c r="K191" s="96">
        <f t="shared" si="63"/>
        <v>0</v>
      </c>
      <c r="L191" s="180">
        <f t="shared" si="63"/>
        <v>0</v>
      </c>
      <c r="M191" s="99">
        <f t="shared" si="63"/>
        <v>0</v>
      </c>
    </row>
    <row r="192" spans="1:13" ht="13.15" customHeight="1" x14ac:dyDescent="0.2">
      <c r="A192" s="69">
        <v>34349</v>
      </c>
      <c r="B192" s="123" t="s">
        <v>435</v>
      </c>
      <c r="C192" s="61">
        <v>2000</v>
      </c>
      <c r="D192" s="163">
        <f>+E192-C192</f>
        <v>0</v>
      </c>
      <c r="E192" s="61">
        <f>SUM(F192:M192)</f>
        <v>2000</v>
      </c>
      <c r="F192" s="129">
        <v>2000</v>
      </c>
      <c r="G192" s="97"/>
      <c r="H192" s="97"/>
      <c r="I192" s="97"/>
      <c r="J192" s="97"/>
      <c r="K192" s="97"/>
      <c r="L192" s="181"/>
      <c r="M192" s="100"/>
    </row>
    <row r="193" spans="1:13" ht="13.15" customHeight="1" x14ac:dyDescent="0.2">
      <c r="A193" s="69"/>
      <c r="B193" s="123"/>
      <c r="C193" s="61"/>
      <c r="D193" s="170"/>
      <c r="E193" s="61"/>
      <c r="F193" s="129"/>
      <c r="G193" s="97"/>
      <c r="H193" s="97"/>
      <c r="I193" s="97"/>
      <c r="J193" s="97"/>
      <c r="K193" s="97"/>
      <c r="L193" s="181"/>
      <c r="M193" s="100"/>
    </row>
    <row r="194" spans="1:13" s="58" customFormat="1" ht="13.15" customHeight="1" x14ac:dyDescent="0.2">
      <c r="A194" s="68">
        <v>38</v>
      </c>
      <c r="B194" s="116" t="s">
        <v>459</v>
      </c>
      <c r="C194" s="142">
        <v>50000</v>
      </c>
      <c r="D194" s="165">
        <f t="shared" ref="D194:M194" si="64">+D195+D197</f>
        <v>0</v>
      </c>
      <c r="E194" s="142">
        <f t="shared" si="64"/>
        <v>50000</v>
      </c>
      <c r="F194" s="92">
        <f t="shared" si="64"/>
        <v>50000</v>
      </c>
      <c r="G194" s="101">
        <f t="shared" si="64"/>
        <v>0</v>
      </c>
      <c r="H194" s="101">
        <f t="shared" si="64"/>
        <v>0</v>
      </c>
      <c r="I194" s="101">
        <f t="shared" si="64"/>
        <v>0</v>
      </c>
      <c r="J194" s="101">
        <f t="shared" si="64"/>
        <v>0</v>
      </c>
      <c r="K194" s="101">
        <f t="shared" si="64"/>
        <v>0</v>
      </c>
      <c r="L194" s="179">
        <f t="shared" si="64"/>
        <v>0</v>
      </c>
      <c r="M194" s="93">
        <f t="shared" si="64"/>
        <v>0</v>
      </c>
    </row>
    <row r="195" spans="1:13" ht="13.15" customHeight="1" x14ac:dyDescent="0.2">
      <c r="A195" s="98">
        <v>3833</v>
      </c>
      <c r="B195" s="122" t="s">
        <v>436</v>
      </c>
      <c r="C195" s="144">
        <v>0</v>
      </c>
      <c r="D195" s="169">
        <f t="shared" ref="D195:M195" si="65">+D196</f>
        <v>0</v>
      </c>
      <c r="E195" s="144">
        <f t="shared" si="65"/>
        <v>0</v>
      </c>
      <c r="F195" s="128">
        <f t="shared" si="65"/>
        <v>0</v>
      </c>
      <c r="G195" s="96">
        <f t="shared" si="65"/>
        <v>0</v>
      </c>
      <c r="H195" s="96">
        <f t="shared" si="65"/>
        <v>0</v>
      </c>
      <c r="I195" s="96">
        <f t="shared" si="65"/>
        <v>0</v>
      </c>
      <c r="J195" s="96">
        <f t="shared" si="65"/>
        <v>0</v>
      </c>
      <c r="K195" s="96">
        <f t="shared" si="65"/>
        <v>0</v>
      </c>
      <c r="L195" s="180">
        <f t="shared" si="65"/>
        <v>0</v>
      </c>
      <c r="M195" s="99">
        <f t="shared" si="65"/>
        <v>0</v>
      </c>
    </row>
    <row r="196" spans="1:13" ht="13.15" customHeight="1" x14ac:dyDescent="0.2">
      <c r="A196" s="69">
        <v>38331</v>
      </c>
      <c r="B196" s="123" t="s">
        <v>436</v>
      </c>
      <c r="C196" s="61">
        <v>0</v>
      </c>
      <c r="D196" s="163">
        <f>+E196-C196</f>
        <v>0</v>
      </c>
      <c r="E196" s="61">
        <f>SUM(F196:M196)</f>
        <v>0</v>
      </c>
      <c r="F196" s="89"/>
      <c r="G196" s="90"/>
      <c r="H196" s="90"/>
      <c r="I196" s="90"/>
      <c r="J196" s="90"/>
      <c r="K196" s="90"/>
      <c r="L196" s="178"/>
      <c r="M196" s="91"/>
    </row>
    <row r="197" spans="1:13" ht="13.15" customHeight="1" x14ac:dyDescent="0.2">
      <c r="A197" s="98">
        <v>3834</v>
      </c>
      <c r="B197" s="122" t="s">
        <v>457</v>
      </c>
      <c r="C197" s="144">
        <v>50000</v>
      </c>
      <c r="D197" s="169">
        <f>+D198</f>
        <v>0</v>
      </c>
      <c r="E197" s="144">
        <f>SUM(F197:M197)</f>
        <v>50000</v>
      </c>
      <c r="F197" s="128">
        <f>+F198</f>
        <v>50000</v>
      </c>
      <c r="G197" s="96"/>
      <c r="H197" s="96"/>
      <c r="I197" s="96"/>
      <c r="J197" s="96"/>
      <c r="K197" s="96"/>
      <c r="L197" s="180"/>
      <c r="M197" s="99"/>
    </row>
    <row r="198" spans="1:13" ht="13.15" customHeight="1" x14ac:dyDescent="0.2">
      <c r="A198" s="69">
        <v>38341</v>
      </c>
      <c r="B198" s="123" t="s">
        <v>456</v>
      </c>
      <c r="C198" s="61">
        <v>50000</v>
      </c>
      <c r="D198" s="163">
        <f>+E198-C198</f>
        <v>0</v>
      </c>
      <c r="E198" s="61">
        <f>SUM(F198:M198)</f>
        <v>50000</v>
      </c>
      <c r="F198" s="129">
        <v>50000</v>
      </c>
      <c r="G198" s="97"/>
      <c r="H198" s="97"/>
      <c r="I198" s="97"/>
      <c r="J198" s="97"/>
      <c r="K198" s="97"/>
      <c r="L198" s="181"/>
      <c r="M198" s="100"/>
    </row>
    <row r="199" spans="1:13" ht="13.15" customHeight="1" x14ac:dyDescent="0.2">
      <c r="A199" s="69"/>
      <c r="B199" s="123"/>
      <c r="C199" s="61"/>
      <c r="D199" s="170"/>
      <c r="E199" s="61"/>
      <c r="F199" s="129"/>
      <c r="G199" s="90"/>
      <c r="H199" s="90"/>
      <c r="I199" s="90"/>
      <c r="J199" s="90"/>
      <c r="K199" s="90"/>
      <c r="L199" s="178"/>
      <c r="M199" s="91"/>
    </row>
    <row r="200" spans="1:13" s="58" customFormat="1" ht="13.15" customHeight="1" x14ac:dyDescent="0.2">
      <c r="A200" s="67">
        <v>4</v>
      </c>
      <c r="B200" s="104" t="s">
        <v>317</v>
      </c>
      <c r="C200" s="139">
        <v>12189960</v>
      </c>
      <c r="D200" s="151">
        <f t="shared" ref="D200:M200" si="66">+D202+D230</f>
        <v>248650</v>
      </c>
      <c r="E200" s="139">
        <f t="shared" si="66"/>
        <v>12438610</v>
      </c>
      <c r="F200" s="88">
        <f t="shared" si="66"/>
        <v>0</v>
      </c>
      <c r="G200" s="81">
        <f t="shared" si="66"/>
        <v>0</v>
      </c>
      <c r="H200" s="81">
        <f t="shared" si="66"/>
        <v>340406</v>
      </c>
      <c r="I200" s="81">
        <f t="shared" si="66"/>
        <v>0</v>
      </c>
      <c r="J200" s="81">
        <f t="shared" si="66"/>
        <v>0</v>
      </c>
      <c r="K200" s="81">
        <f t="shared" si="66"/>
        <v>0</v>
      </c>
      <c r="L200" s="177">
        <f t="shared" si="66"/>
        <v>630650</v>
      </c>
      <c r="M200" s="82">
        <f t="shared" si="66"/>
        <v>11467554</v>
      </c>
    </row>
    <row r="201" spans="1:13" ht="13.15" customHeight="1" x14ac:dyDescent="0.2">
      <c r="A201" s="69"/>
      <c r="B201" s="123"/>
      <c r="C201" s="61"/>
      <c r="D201" s="170"/>
      <c r="E201" s="61"/>
      <c r="F201" s="129"/>
      <c r="G201" s="90"/>
      <c r="H201" s="90"/>
      <c r="I201" s="90"/>
      <c r="J201" s="90"/>
      <c r="K201" s="90"/>
      <c r="L201" s="178"/>
      <c r="M201" s="91"/>
    </row>
    <row r="202" spans="1:13" s="58" customFormat="1" ht="13.15" customHeight="1" x14ac:dyDescent="0.2">
      <c r="A202" s="68">
        <v>42</v>
      </c>
      <c r="B202" s="116" t="s">
        <v>460</v>
      </c>
      <c r="C202" s="142">
        <v>11689960</v>
      </c>
      <c r="D202" s="165">
        <f t="shared" ref="D202:M202" si="67">+D203+D205+D208+D213+D218+D221+D224+D227</f>
        <v>123650</v>
      </c>
      <c r="E202" s="142">
        <f t="shared" si="67"/>
        <v>11813610</v>
      </c>
      <c r="F202" s="92">
        <f t="shared" si="67"/>
        <v>0</v>
      </c>
      <c r="G202" s="101">
        <f t="shared" si="67"/>
        <v>0</v>
      </c>
      <c r="H202" s="101">
        <f t="shared" si="67"/>
        <v>340406</v>
      </c>
      <c r="I202" s="101">
        <f t="shared" si="67"/>
        <v>0</v>
      </c>
      <c r="J202" s="101">
        <f t="shared" si="67"/>
        <v>0</v>
      </c>
      <c r="K202" s="101">
        <f t="shared" si="67"/>
        <v>0</v>
      </c>
      <c r="L202" s="179">
        <f t="shared" si="67"/>
        <v>505650</v>
      </c>
      <c r="M202" s="93">
        <f t="shared" si="67"/>
        <v>10967554</v>
      </c>
    </row>
    <row r="203" spans="1:13" ht="13.15" customHeight="1" x14ac:dyDescent="0.2">
      <c r="A203" s="98">
        <v>4212</v>
      </c>
      <c r="B203" s="126" t="s">
        <v>326</v>
      </c>
      <c r="C203" s="144">
        <v>4454210</v>
      </c>
      <c r="D203" s="169">
        <f t="shared" ref="D203:M203" si="68">+D204</f>
        <v>0</v>
      </c>
      <c r="E203" s="144">
        <f t="shared" si="68"/>
        <v>4454210</v>
      </c>
      <c r="F203" s="128">
        <f t="shared" si="68"/>
        <v>0</v>
      </c>
      <c r="G203" s="96">
        <f t="shared" si="68"/>
        <v>0</v>
      </c>
      <c r="H203" s="96">
        <f t="shared" si="68"/>
        <v>0</v>
      </c>
      <c r="I203" s="96">
        <f t="shared" si="68"/>
        <v>0</v>
      </c>
      <c r="J203" s="96">
        <f t="shared" si="68"/>
        <v>0</v>
      </c>
      <c r="K203" s="96">
        <f t="shared" si="68"/>
        <v>0</v>
      </c>
      <c r="L203" s="180">
        <f t="shared" si="68"/>
        <v>0</v>
      </c>
      <c r="M203" s="99">
        <f t="shared" si="68"/>
        <v>4454210</v>
      </c>
    </row>
    <row r="204" spans="1:13" ht="13.15" customHeight="1" x14ac:dyDescent="0.2">
      <c r="A204" s="69" t="s">
        <v>461</v>
      </c>
      <c r="B204" s="123" t="s">
        <v>462</v>
      </c>
      <c r="C204" s="61">
        <v>4454210</v>
      </c>
      <c r="D204" s="163">
        <f>+E204-C204</f>
        <v>0</v>
      </c>
      <c r="E204" s="61">
        <f>SUM(F204:M204)</f>
        <v>4454210</v>
      </c>
      <c r="F204" s="89"/>
      <c r="G204" s="90"/>
      <c r="H204" s="90"/>
      <c r="I204" s="90"/>
      <c r="J204" s="90"/>
      <c r="K204" s="90"/>
      <c r="L204" s="178">
        <v>0</v>
      </c>
      <c r="M204" s="91">
        <v>4454210</v>
      </c>
    </row>
    <row r="205" spans="1:13" ht="13.15" customHeight="1" x14ac:dyDescent="0.2">
      <c r="A205" s="98">
        <v>4221</v>
      </c>
      <c r="B205" s="126" t="s">
        <v>490</v>
      </c>
      <c r="C205" s="144">
        <v>275000</v>
      </c>
      <c r="D205" s="169">
        <f t="shared" ref="D205:M205" si="69">SUM(D206:D207)</f>
        <v>1900</v>
      </c>
      <c r="E205" s="144">
        <f t="shared" si="69"/>
        <v>276900</v>
      </c>
      <c r="F205" s="128">
        <f t="shared" si="69"/>
        <v>0</v>
      </c>
      <c r="G205" s="96">
        <f t="shared" si="69"/>
        <v>0</v>
      </c>
      <c r="H205" s="96">
        <f t="shared" si="69"/>
        <v>0</v>
      </c>
      <c r="I205" s="96">
        <f t="shared" si="69"/>
        <v>0</v>
      </c>
      <c r="J205" s="96">
        <f t="shared" si="69"/>
        <v>0</v>
      </c>
      <c r="K205" s="96">
        <f t="shared" si="69"/>
        <v>0</v>
      </c>
      <c r="L205" s="180">
        <f t="shared" si="69"/>
        <v>276900</v>
      </c>
      <c r="M205" s="99">
        <f t="shared" si="69"/>
        <v>0</v>
      </c>
    </row>
    <row r="206" spans="1:13" ht="13.15" customHeight="1" x14ac:dyDescent="0.2">
      <c r="A206" s="60">
        <v>42211</v>
      </c>
      <c r="B206" s="115" t="s">
        <v>502</v>
      </c>
      <c r="C206" s="61">
        <v>80000</v>
      </c>
      <c r="D206" s="163">
        <f>+E206-C206</f>
        <v>1900</v>
      </c>
      <c r="E206" s="61">
        <f>SUM(F206:M206)</f>
        <v>81900</v>
      </c>
      <c r="F206" s="89"/>
      <c r="G206" s="90"/>
      <c r="H206" s="90"/>
      <c r="I206" s="90"/>
      <c r="J206" s="90"/>
      <c r="K206" s="90"/>
      <c r="L206" s="178">
        <v>81900</v>
      </c>
      <c r="M206" s="91"/>
    </row>
    <row r="207" spans="1:13" ht="13.15" customHeight="1" x14ac:dyDescent="0.2">
      <c r="A207" s="60">
        <v>42212</v>
      </c>
      <c r="B207" s="115" t="s">
        <v>315</v>
      </c>
      <c r="C207" s="61">
        <v>195000</v>
      </c>
      <c r="D207" s="163">
        <f>+E207-C207</f>
        <v>0</v>
      </c>
      <c r="E207" s="61">
        <f>SUM(F207:M207)</f>
        <v>195000</v>
      </c>
      <c r="F207" s="89"/>
      <c r="G207" s="90"/>
      <c r="H207" s="90"/>
      <c r="I207" s="90"/>
      <c r="J207" s="90"/>
      <c r="K207" s="90"/>
      <c r="L207" s="178">
        <v>195000</v>
      </c>
      <c r="M207" s="91"/>
    </row>
    <row r="208" spans="1:13" ht="13.15" customHeight="1" x14ac:dyDescent="0.2">
      <c r="A208" s="98">
        <v>4222</v>
      </c>
      <c r="B208" s="126" t="s">
        <v>286</v>
      </c>
      <c r="C208" s="144">
        <v>70000</v>
      </c>
      <c r="D208" s="169">
        <f t="shared" ref="D208:M208" si="70">SUM(D209:D212)</f>
        <v>0</v>
      </c>
      <c r="E208" s="144">
        <f t="shared" si="70"/>
        <v>70000</v>
      </c>
      <c r="F208" s="128">
        <f t="shared" si="70"/>
        <v>0</v>
      </c>
      <c r="G208" s="96">
        <f t="shared" si="70"/>
        <v>0</v>
      </c>
      <c r="H208" s="96">
        <f t="shared" si="70"/>
        <v>0</v>
      </c>
      <c r="I208" s="96">
        <f t="shared" si="70"/>
        <v>0</v>
      </c>
      <c r="J208" s="96">
        <f t="shared" si="70"/>
        <v>0</v>
      </c>
      <c r="K208" s="96">
        <f t="shared" si="70"/>
        <v>0</v>
      </c>
      <c r="L208" s="180">
        <f t="shared" si="70"/>
        <v>70000</v>
      </c>
      <c r="M208" s="99">
        <f t="shared" si="70"/>
        <v>0</v>
      </c>
    </row>
    <row r="209" spans="1:13" ht="13.15" customHeight="1" x14ac:dyDescent="0.2">
      <c r="A209" s="69" t="s">
        <v>465</v>
      </c>
      <c r="B209" s="123" t="s">
        <v>466</v>
      </c>
      <c r="C209" s="61">
        <v>15000</v>
      </c>
      <c r="D209" s="163">
        <f>+E209-C209</f>
        <v>0</v>
      </c>
      <c r="E209" s="61">
        <f>SUM(F209:M209)</f>
        <v>15000</v>
      </c>
      <c r="F209" s="129"/>
      <c r="G209" s="90"/>
      <c r="H209" s="90"/>
      <c r="I209" s="90"/>
      <c r="J209" s="90"/>
      <c r="K209" s="90"/>
      <c r="L209" s="178">
        <v>15000</v>
      </c>
      <c r="M209" s="91"/>
    </row>
    <row r="210" spans="1:13" ht="13.15" customHeight="1" x14ac:dyDescent="0.2">
      <c r="A210" s="69" t="s">
        <v>467</v>
      </c>
      <c r="B210" s="123" t="s">
        <v>468</v>
      </c>
      <c r="C210" s="61">
        <v>25000</v>
      </c>
      <c r="D210" s="163">
        <f>+E210-C210</f>
        <v>0</v>
      </c>
      <c r="E210" s="61">
        <f>SUM(F210:M210)</f>
        <v>25000</v>
      </c>
      <c r="F210" s="129"/>
      <c r="G210" s="90"/>
      <c r="H210" s="90"/>
      <c r="I210" s="90"/>
      <c r="J210" s="90"/>
      <c r="K210" s="90"/>
      <c r="L210" s="178">
        <v>25000</v>
      </c>
      <c r="M210" s="91"/>
    </row>
    <row r="211" spans="1:13" ht="13.15" customHeight="1" x14ac:dyDescent="0.2">
      <c r="A211" s="69" t="s">
        <v>469</v>
      </c>
      <c r="B211" s="123" t="s">
        <v>470</v>
      </c>
      <c r="C211" s="61">
        <v>0</v>
      </c>
      <c r="D211" s="163">
        <f>+E211-C211</f>
        <v>0</v>
      </c>
      <c r="E211" s="61">
        <f>SUM(F211:M211)</f>
        <v>0</v>
      </c>
      <c r="F211" s="129"/>
      <c r="G211" s="90"/>
      <c r="H211" s="90"/>
      <c r="I211" s="90"/>
      <c r="J211" s="90"/>
      <c r="K211" s="90"/>
      <c r="L211" s="178"/>
      <c r="M211" s="91"/>
    </row>
    <row r="212" spans="1:13" ht="13.15" customHeight="1" x14ac:dyDescent="0.2">
      <c r="A212" s="69" t="s">
        <v>463</v>
      </c>
      <c r="B212" s="123" t="s">
        <v>464</v>
      </c>
      <c r="C212" s="61">
        <v>30000</v>
      </c>
      <c r="D212" s="163">
        <f>+E212-C212</f>
        <v>0</v>
      </c>
      <c r="E212" s="61">
        <f>SUM(F212:M212)</f>
        <v>30000</v>
      </c>
      <c r="F212" s="129"/>
      <c r="G212" s="90"/>
      <c r="H212" s="90"/>
      <c r="I212" s="90"/>
      <c r="J212" s="90"/>
      <c r="K212" s="90"/>
      <c r="L212" s="178">
        <v>30000</v>
      </c>
      <c r="M212" s="91"/>
    </row>
    <row r="213" spans="1:13" ht="13.15" customHeight="1" x14ac:dyDescent="0.2">
      <c r="A213" s="98">
        <v>4223</v>
      </c>
      <c r="B213" s="126" t="s">
        <v>287</v>
      </c>
      <c r="C213" s="144">
        <v>17000</v>
      </c>
      <c r="D213" s="169">
        <f t="shared" ref="D213:M213" si="71">SUM(D214:D217)</f>
        <v>-17000</v>
      </c>
      <c r="E213" s="144">
        <f t="shared" si="71"/>
        <v>0</v>
      </c>
      <c r="F213" s="128">
        <f t="shared" si="71"/>
        <v>0</v>
      </c>
      <c r="G213" s="96">
        <f t="shared" si="71"/>
        <v>0</v>
      </c>
      <c r="H213" s="96">
        <f t="shared" si="71"/>
        <v>0</v>
      </c>
      <c r="I213" s="96">
        <f t="shared" si="71"/>
        <v>0</v>
      </c>
      <c r="J213" s="96">
        <f t="shared" si="71"/>
        <v>0</v>
      </c>
      <c r="K213" s="96">
        <f t="shared" si="71"/>
        <v>0</v>
      </c>
      <c r="L213" s="180">
        <f t="shared" si="71"/>
        <v>0</v>
      </c>
      <c r="M213" s="99">
        <f t="shared" si="71"/>
        <v>0</v>
      </c>
    </row>
    <row r="214" spans="1:13" ht="13.15" customHeight="1" x14ac:dyDescent="0.2">
      <c r="A214" s="69" t="s">
        <v>471</v>
      </c>
      <c r="B214" s="123" t="s">
        <v>472</v>
      </c>
      <c r="C214" s="61">
        <v>17000</v>
      </c>
      <c r="D214" s="163">
        <f>+E214-C214</f>
        <v>-17000</v>
      </c>
      <c r="E214" s="61">
        <v>0</v>
      </c>
      <c r="F214" s="129"/>
      <c r="G214" s="90"/>
      <c r="H214" s="90"/>
      <c r="I214" s="90"/>
      <c r="J214" s="90"/>
      <c r="K214" s="90"/>
      <c r="L214" s="178">
        <v>0</v>
      </c>
      <c r="M214" s="91"/>
    </row>
    <row r="215" spans="1:13" ht="13.15" customHeight="1" x14ac:dyDescent="0.2">
      <c r="A215" s="69" t="s">
        <v>473</v>
      </c>
      <c r="B215" s="123" t="s">
        <v>474</v>
      </c>
      <c r="C215" s="61">
        <v>0</v>
      </c>
      <c r="D215" s="163">
        <f>+E215-C215</f>
        <v>0</v>
      </c>
      <c r="E215" s="61">
        <f>SUM(F215:M215)</f>
        <v>0</v>
      </c>
      <c r="F215" s="129"/>
      <c r="G215" s="90"/>
      <c r="H215" s="90"/>
      <c r="I215" s="90"/>
      <c r="J215" s="90"/>
      <c r="K215" s="90"/>
      <c r="L215" s="178"/>
      <c r="M215" s="91"/>
    </row>
    <row r="216" spans="1:13" ht="13.15" customHeight="1" x14ac:dyDescent="0.2">
      <c r="A216" s="69" t="s">
        <v>475</v>
      </c>
      <c r="B216" s="123" t="s">
        <v>476</v>
      </c>
      <c r="C216" s="61">
        <v>0</v>
      </c>
      <c r="D216" s="163">
        <f>+E216-C216</f>
        <v>0</v>
      </c>
      <c r="E216" s="61">
        <f>SUM(F216:M216)</f>
        <v>0</v>
      </c>
      <c r="F216" s="129"/>
      <c r="G216" s="90"/>
      <c r="H216" s="90"/>
      <c r="I216" s="90"/>
      <c r="J216" s="90"/>
      <c r="K216" s="90"/>
      <c r="L216" s="178"/>
      <c r="M216" s="91"/>
    </row>
    <row r="217" spans="1:13" ht="13.15" customHeight="1" x14ac:dyDescent="0.2">
      <c r="A217" s="69" t="s">
        <v>477</v>
      </c>
      <c r="B217" s="123" t="s">
        <v>478</v>
      </c>
      <c r="C217" s="61">
        <v>0</v>
      </c>
      <c r="D217" s="163">
        <f>+E217-C217</f>
        <v>0</v>
      </c>
      <c r="E217" s="61">
        <f>SUM(F217:M217)</f>
        <v>0</v>
      </c>
      <c r="F217" s="129"/>
      <c r="G217" s="90"/>
      <c r="H217" s="90"/>
      <c r="I217" s="90"/>
      <c r="J217" s="90"/>
      <c r="K217" s="90"/>
      <c r="L217" s="178">
        <v>0</v>
      </c>
      <c r="M217" s="91"/>
    </row>
    <row r="218" spans="1:13" ht="13.15" customHeight="1" x14ac:dyDescent="0.2">
      <c r="A218" s="98">
        <v>4224</v>
      </c>
      <c r="B218" s="126" t="s">
        <v>288</v>
      </c>
      <c r="C218" s="144">
        <v>960000</v>
      </c>
      <c r="D218" s="169">
        <f t="shared" ref="D218:M218" si="72">SUM(D219:D220)</f>
        <v>0</v>
      </c>
      <c r="E218" s="144">
        <f t="shared" si="72"/>
        <v>960000</v>
      </c>
      <c r="F218" s="128">
        <f t="shared" si="72"/>
        <v>0</v>
      </c>
      <c r="G218" s="96">
        <f t="shared" si="72"/>
        <v>0</v>
      </c>
      <c r="H218" s="96">
        <f t="shared" si="72"/>
        <v>340406</v>
      </c>
      <c r="I218" s="96">
        <f t="shared" si="72"/>
        <v>0</v>
      </c>
      <c r="J218" s="96">
        <f t="shared" si="72"/>
        <v>0</v>
      </c>
      <c r="K218" s="96">
        <f t="shared" si="72"/>
        <v>0</v>
      </c>
      <c r="L218" s="180">
        <f t="shared" si="72"/>
        <v>0</v>
      </c>
      <c r="M218" s="99">
        <f t="shared" si="72"/>
        <v>619594</v>
      </c>
    </row>
    <row r="219" spans="1:13" ht="13.15" customHeight="1" x14ac:dyDescent="0.2">
      <c r="A219" s="60">
        <v>42241</v>
      </c>
      <c r="B219" s="115" t="s">
        <v>302</v>
      </c>
      <c r="C219" s="61">
        <v>960000</v>
      </c>
      <c r="D219" s="163">
        <f>+E219-C219</f>
        <v>0</v>
      </c>
      <c r="E219" s="61">
        <f>SUM(F219:M219)</f>
        <v>960000</v>
      </c>
      <c r="F219" s="89"/>
      <c r="G219" s="90"/>
      <c r="H219" s="90">
        <v>340406</v>
      </c>
      <c r="I219" s="90"/>
      <c r="J219" s="90"/>
      <c r="K219" s="90"/>
      <c r="L219" s="178">
        <v>0</v>
      </c>
      <c r="M219" s="91">
        <v>619594</v>
      </c>
    </row>
    <row r="220" spans="1:13" ht="13.15" customHeight="1" x14ac:dyDescent="0.2">
      <c r="A220" s="60">
        <v>42242</v>
      </c>
      <c r="B220" s="115" t="s">
        <v>303</v>
      </c>
      <c r="C220" s="61">
        <v>0</v>
      </c>
      <c r="D220" s="163">
        <f>+E220-C220</f>
        <v>0</v>
      </c>
      <c r="E220" s="61">
        <f>SUM(F220:M220)</f>
        <v>0</v>
      </c>
      <c r="F220" s="89"/>
      <c r="G220" s="90"/>
      <c r="H220" s="90"/>
      <c r="I220" s="90"/>
      <c r="J220" s="90"/>
      <c r="K220" s="90"/>
      <c r="L220" s="178"/>
      <c r="M220" s="91"/>
    </row>
    <row r="221" spans="1:13" ht="13.15" customHeight="1" x14ac:dyDescent="0.2">
      <c r="A221" s="98">
        <v>4227</v>
      </c>
      <c r="B221" s="126" t="s">
        <v>289</v>
      </c>
      <c r="C221" s="144">
        <v>33750</v>
      </c>
      <c r="D221" s="169">
        <f t="shared" ref="D221:M221" si="73">SUM(D222:D223)</f>
        <v>0</v>
      </c>
      <c r="E221" s="144">
        <f t="shared" si="73"/>
        <v>33750</v>
      </c>
      <c r="F221" s="128">
        <f t="shared" si="73"/>
        <v>0</v>
      </c>
      <c r="G221" s="96">
        <f t="shared" si="73"/>
        <v>0</v>
      </c>
      <c r="H221" s="96">
        <f t="shared" si="73"/>
        <v>0</v>
      </c>
      <c r="I221" s="96">
        <f t="shared" si="73"/>
        <v>0</v>
      </c>
      <c r="J221" s="96">
        <f t="shared" si="73"/>
        <v>0</v>
      </c>
      <c r="K221" s="96">
        <f t="shared" si="73"/>
        <v>0</v>
      </c>
      <c r="L221" s="180">
        <f t="shared" si="73"/>
        <v>0</v>
      </c>
      <c r="M221" s="99">
        <f t="shared" si="73"/>
        <v>33750</v>
      </c>
    </row>
    <row r="222" spans="1:13" ht="13.15" customHeight="1" x14ac:dyDescent="0.2">
      <c r="A222" s="69" t="s">
        <v>479</v>
      </c>
      <c r="B222" s="124" t="s">
        <v>480</v>
      </c>
      <c r="C222" s="61">
        <v>33750</v>
      </c>
      <c r="D222" s="163">
        <f>+E222-C222</f>
        <v>0</v>
      </c>
      <c r="E222" s="61">
        <f>SUM(F222:M222)</f>
        <v>33750</v>
      </c>
      <c r="F222" s="129"/>
      <c r="G222" s="90"/>
      <c r="H222" s="90"/>
      <c r="I222" s="90"/>
      <c r="J222" s="90"/>
      <c r="K222" s="90"/>
      <c r="L222" s="178">
        <v>0</v>
      </c>
      <c r="M222" s="91">
        <v>33750</v>
      </c>
    </row>
    <row r="223" spans="1:13" ht="13.15" customHeight="1" x14ac:dyDescent="0.2">
      <c r="A223" s="69" t="s">
        <v>481</v>
      </c>
      <c r="B223" s="124" t="s">
        <v>482</v>
      </c>
      <c r="C223" s="61">
        <v>0</v>
      </c>
      <c r="D223" s="163"/>
      <c r="E223" s="61"/>
      <c r="F223" s="129"/>
      <c r="G223" s="90"/>
      <c r="H223" s="90"/>
      <c r="I223" s="90"/>
      <c r="J223" s="90"/>
      <c r="K223" s="90"/>
      <c r="L223" s="178"/>
      <c r="M223" s="91"/>
    </row>
    <row r="224" spans="1:13" ht="13.15" customHeight="1" x14ac:dyDescent="0.2">
      <c r="A224" s="98">
        <v>4231</v>
      </c>
      <c r="B224" s="126" t="s">
        <v>483</v>
      </c>
      <c r="C224" s="144">
        <v>5860000</v>
      </c>
      <c r="D224" s="169">
        <f t="shared" ref="D224:M224" si="74">SUM(D225:D226)</f>
        <v>138750</v>
      </c>
      <c r="E224" s="144">
        <f t="shared" si="74"/>
        <v>5998750</v>
      </c>
      <c r="F224" s="128">
        <f t="shared" si="74"/>
        <v>0</v>
      </c>
      <c r="G224" s="96">
        <f t="shared" si="74"/>
        <v>0</v>
      </c>
      <c r="H224" s="96">
        <f t="shared" si="74"/>
        <v>0</v>
      </c>
      <c r="I224" s="96">
        <f t="shared" si="74"/>
        <v>0</v>
      </c>
      <c r="J224" s="96">
        <f t="shared" si="74"/>
        <v>0</v>
      </c>
      <c r="K224" s="96">
        <f t="shared" si="74"/>
        <v>0</v>
      </c>
      <c r="L224" s="180">
        <f t="shared" si="74"/>
        <v>138750</v>
      </c>
      <c r="M224" s="99">
        <f t="shared" si="74"/>
        <v>5860000</v>
      </c>
    </row>
    <row r="225" spans="1:13" ht="13.15" customHeight="1" x14ac:dyDescent="0.2">
      <c r="A225" s="69" t="s">
        <v>484</v>
      </c>
      <c r="B225" s="124" t="s">
        <v>513</v>
      </c>
      <c r="C225" s="61">
        <v>0</v>
      </c>
      <c r="D225" s="163">
        <f>+E225-C225</f>
        <v>0</v>
      </c>
      <c r="E225" s="61">
        <f>SUM(F225:M225)</f>
        <v>0</v>
      </c>
      <c r="F225" s="129"/>
      <c r="G225" s="90"/>
      <c r="H225" s="90"/>
      <c r="I225" s="90"/>
      <c r="J225" s="90"/>
      <c r="K225" s="90"/>
      <c r="L225" s="178"/>
      <c r="M225" s="91"/>
    </row>
    <row r="226" spans="1:13" ht="13.15" customHeight="1" x14ac:dyDescent="0.2">
      <c r="A226" s="69" t="s">
        <v>485</v>
      </c>
      <c r="B226" s="124" t="s">
        <v>486</v>
      </c>
      <c r="C226" s="61">
        <v>5860000</v>
      </c>
      <c r="D226" s="163">
        <v>138750</v>
      </c>
      <c r="E226" s="61">
        <f>SUM(F226:M226)</f>
        <v>5998750</v>
      </c>
      <c r="F226" s="129"/>
      <c r="G226" s="90"/>
      <c r="H226" s="90"/>
      <c r="I226" s="90"/>
      <c r="J226" s="90"/>
      <c r="K226" s="90"/>
      <c r="L226" s="178">
        <v>138750</v>
      </c>
      <c r="M226" s="91">
        <v>5860000</v>
      </c>
    </row>
    <row r="227" spans="1:13" ht="13.15" customHeight="1" x14ac:dyDescent="0.2">
      <c r="A227" s="98">
        <v>4263</v>
      </c>
      <c r="B227" s="126" t="s">
        <v>322</v>
      </c>
      <c r="C227" s="144">
        <v>20000</v>
      </c>
      <c r="D227" s="169">
        <f t="shared" ref="D227:M227" si="75">SUM(D228:D228)</f>
        <v>0</v>
      </c>
      <c r="E227" s="144">
        <f t="shared" si="75"/>
        <v>20000</v>
      </c>
      <c r="F227" s="128">
        <f t="shared" si="75"/>
        <v>0</v>
      </c>
      <c r="G227" s="96">
        <f t="shared" si="75"/>
        <v>0</v>
      </c>
      <c r="H227" s="96">
        <f t="shared" si="75"/>
        <v>0</v>
      </c>
      <c r="I227" s="96">
        <f t="shared" si="75"/>
        <v>0</v>
      </c>
      <c r="J227" s="96">
        <f t="shared" si="75"/>
        <v>0</v>
      </c>
      <c r="K227" s="96">
        <f t="shared" si="75"/>
        <v>0</v>
      </c>
      <c r="L227" s="180">
        <f t="shared" si="75"/>
        <v>20000</v>
      </c>
      <c r="M227" s="99">
        <f t="shared" si="75"/>
        <v>0</v>
      </c>
    </row>
    <row r="228" spans="1:13" ht="13.15" customHeight="1" x14ac:dyDescent="0.2">
      <c r="A228" s="60">
        <v>42637</v>
      </c>
      <c r="B228" s="115" t="s">
        <v>327</v>
      </c>
      <c r="C228" s="61">
        <v>20000</v>
      </c>
      <c r="D228" s="163">
        <f>+E228-C228</f>
        <v>0</v>
      </c>
      <c r="E228" s="61">
        <f>SUM(F228:M228)</f>
        <v>20000</v>
      </c>
      <c r="F228" s="89"/>
      <c r="G228" s="90"/>
      <c r="H228" s="90"/>
      <c r="I228" s="90"/>
      <c r="J228" s="90"/>
      <c r="K228" s="90"/>
      <c r="L228" s="178">
        <v>20000</v>
      </c>
      <c r="M228" s="91"/>
    </row>
    <row r="229" spans="1:13" ht="13.15" customHeight="1" x14ac:dyDescent="0.2">
      <c r="A229" s="69"/>
      <c r="B229" s="124"/>
      <c r="C229" s="61"/>
      <c r="D229" s="170"/>
      <c r="E229" s="61"/>
      <c r="F229" s="129"/>
      <c r="G229" s="90"/>
      <c r="H229" s="90"/>
      <c r="I229" s="90"/>
      <c r="J229" s="90"/>
      <c r="K229" s="90"/>
      <c r="L229" s="178"/>
      <c r="M229" s="91"/>
    </row>
    <row r="230" spans="1:13" s="58" customFormat="1" ht="13.15" customHeight="1" x14ac:dyDescent="0.2">
      <c r="A230" s="68">
        <v>45</v>
      </c>
      <c r="B230" s="116" t="s">
        <v>487</v>
      </c>
      <c r="C230" s="142">
        <v>500000</v>
      </c>
      <c r="D230" s="165">
        <v>125000</v>
      </c>
      <c r="E230" s="142">
        <f t="shared" ref="E230:M230" si="76">+E231</f>
        <v>625000</v>
      </c>
      <c r="F230" s="92">
        <f t="shared" si="76"/>
        <v>0</v>
      </c>
      <c r="G230" s="101">
        <f t="shared" si="76"/>
        <v>0</v>
      </c>
      <c r="H230" s="101">
        <f t="shared" si="76"/>
        <v>0</v>
      </c>
      <c r="I230" s="101">
        <f t="shared" si="76"/>
        <v>0</v>
      </c>
      <c r="J230" s="101">
        <f t="shared" si="76"/>
        <v>0</v>
      </c>
      <c r="K230" s="101">
        <f t="shared" si="76"/>
        <v>0</v>
      </c>
      <c r="L230" s="179">
        <v>125000</v>
      </c>
      <c r="M230" s="93">
        <f t="shared" si="76"/>
        <v>500000</v>
      </c>
    </row>
    <row r="231" spans="1:13" ht="13.15" customHeight="1" x14ac:dyDescent="0.2">
      <c r="A231" s="98">
        <v>4511</v>
      </c>
      <c r="B231" s="126" t="s">
        <v>527</v>
      </c>
      <c r="C231" s="144">
        <v>500000</v>
      </c>
      <c r="D231" s="169">
        <f>+D232</f>
        <v>0</v>
      </c>
      <c r="E231" s="144">
        <f>+E232+E234</f>
        <v>625000</v>
      </c>
      <c r="F231" s="128">
        <f t="shared" ref="F231:M231" si="77">+F232</f>
        <v>0</v>
      </c>
      <c r="G231" s="96">
        <f t="shared" si="77"/>
        <v>0</v>
      </c>
      <c r="H231" s="96">
        <f t="shared" si="77"/>
        <v>0</v>
      </c>
      <c r="I231" s="96">
        <f t="shared" si="77"/>
        <v>0</v>
      </c>
      <c r="J231" s="96">
        <f t="shared" si="77"/>
        <v>0</v>
      </c>
      <c r="K231" s="96">
        <f t="shared" si="77"/>
        <v>0</v>
      </c>
      <c r="L231" s="180">
        <f t="shared" si="77"/>
        <v>0</v>
      </c>
      <c r="M231" s="99">
        <f t="shared" si="77"/>
        <v>500000</v>
      </c>
    </row>
    <row r="232" spans="1:13" ht="13.15" customHeight="1" x14ac:dyDescent="0.2">
      <c r="A232" s="182" t="s">
        <v>488</v>
      </c>
      <c r="B232" s="183" t="s">
        <v>489</v>
      </c>
      <c r="C232" s="184">
        <v>500000</v>
      </c>
      <c r="D232" s="185">
        <f>+E232-C232</f>
        <v>0</v>
      </c>
      <c r="E232" s="184">
        <f>SUM(F232:M232)</f>
        <v>500000</v>
      </c>
      <c r="F232" s="90"/>
      <c r="G232" s="90">
        <v>0</v>
      </c>
      <c r="H232" s="90">
        <v>0</v>
      </c>
      <c r="I232" s="90"/>
      <c r="J232" s="90"/>
      <c r="K232" s="90"/>
      <c r="L232" s="90">
        <v>0</v>
      </c>
      <c r="M232" s="90">
        <v>500000</v>
      </c>
    </row>
    <row r="233" spans="1:13" ht="13.15" customHeight="1" x14ac:dyDescent="0.2">
      <c r="A233" s="186">
        <v>4531</v>
      </c>
      <c r="B233" s="190" t="s">
        <v>528</v>
      </c>
      <c r="C233" s="187">
        <v>0</v>
      </c>
      <c r="D233" s="188">
        <v>125000</v>
      </c>
      <c r="E233" s="191">
        <v>125000</v>
      </c>
      <c r="F233" s="189">
        <v>0</v>
      </c>
      <c r="G233" s="189">
        <v>0</v>
      </c>
      <c r="H233" s="189">
        <v>0</v>
      </c>
      <c r="I233" s="189">
        <v>0</v>
      </c>
      <c r="J233" s="189">
        <v>0</v>
      </c>
      <c r="K233" s="189">
        <v>0</v>
      </c>
      <c r="L233" s="189">
        <v>125000</v>
      </c>
      <c r="M233" s="189">
        <v>0</v>
      </c>
    </row>
    <row r="234" spans="1:13" ht="13.15" customHeight="1" x14ac:dyDescent="0.2">
      <c r="A234" s="182">
        <v>45311</v>
      </c>
      <c r="B234" s="183" t="s">
        <v>526</v>
      </c>
      <c r="C234" s="184">
        <v>0</v>
      </c>
      <c r="D234" s="185">
        <v>125000</v>
      </c>
      <c r="E234" s="184">
        <v>125000</v>
      </c>
      <c r="F234" s="90"/>
      <c r="G234" s="90"/>
      <c r="H234" s="90"/>
      <c r="I234" s="90"/>
      <c r="J234" s="90"/>
      <c r="K234" s="90"/>
      <c r="L234" s="90">
        <v>125000</v>
      </c>
      <c r="M234" s="90"/>
    </row>
    <row r="235" spans="1:13" ht="17.45" customHeight="1" x14ac:dyDescent="0.2">
      <c r="A235" s="64" t="s">
        <v>525</v>
      </c>
      <c r="G235" s="77"/>
      <c r="H235" s="77"/>
      <c r="I235" s="77"/>
      <c r="J235" s="77"/>
      <c r="K235" s="77"/>
      <c r="L235" s="77"/>
      <c r="M235" s="77"/>
    </row>
    <row r="236" spans="1:13" ht="12.75" x14ac:dyDescent="0.2">
      <c r="A236" s="57"/>
      <c r="B236" s="58"/>
      <c r="D236" s="58"/>
      <c r="G236" s="77"/>
      <c r="H236" s="77"/>
      <c r="I236" s="62" t="s">
        <v>332</v>
      </c>
      <c r="J236" s="77"/>
      <c r="K236" s="77"/>
      <c r="L236" s="77"/>
      <c r="M236" s="77"/>
    </row>
    <row r="237" spans="1:13" ht="12.75" x14ac:dyDescent="0.2">
      <c r="A237" s="58"/>
      <c r="B237" s="58"/>
      <c r="D237" s="58"/>
      <c r="G237" s="77"/>
      <c r="H237" s="77"/>
      <c r="I237" s="62" t="s">
        <v>333</v>
      </c>
      <c r="J237" s="77"/>
      <c r="K237" s="77"/>
      <c r="L237" s="77"/>
      <c r="M237" s="77"/>
    </row>
    <row r="238" spans="1:13" x14ac:dyDescent="0.2">
      <c r="A238" s="58"/>
      <c r="B238" s="58"/>
      <c r="D238" s="58"/>
      <c r="F238" s="78"/>
    </row>
  </sheetData>
  <mergeCells count="3">
    <mergeCell ref="A4:L4"/>
    <mergeCell ref="A5:L5"/>
    <mergeCell ref="F7:L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3" fitToHeight="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259"/>
  <sheetViews>
    <sheetView tabSelected="1" topLeftCell="A4" zoomScale="110" zoomScaleNormal="110" workbookViewId="0">
      <pane ySplit="6" topLeftCell="A10" activePane="bottomLeft" state="frozen"/>
      <selection activeCell="A4" sqref="A4"/>
      <selection pane="bottomLeft" activeCell="I22" sqref="I22"/>
    </sheetView>
  </sheetViews>
  <sheetFormatPr defaultColWidth="8.85546875" defaultRowHeight="12" x14ac:dyDescent="0.2"/>
  <cols>
    <col min="1" max="1" width="7.7109375" style="64" customWidth="1"/>
    <col min="2" max="2" width="45.28515625" style="63" customWidth="1"/>
    <col min="3" max="3" width="17.85546875" style="54" hidden="1" customWidth="1"/>
    <col min="4" max="4" width="12.7109375" style="54" hidden="1" customWidth="1"/>
    <col min="5" max="5" width="15.140625" style="54" hidden="1" customWidth="1"/>
    <col min="6" max="6" width="14.42578125" style="54" hidden="1" customWidth="1"/>
    <col min="7" max="9" width="15.140625" style="54" customWidth="1"/>
    <col min="10" max="10" width="12.85546875" style="77" bestFit="1" customWidth="1"/>
    <col min="11" max="11" width="13.140625" style="78" bestFit="1" customWidth="1"/>
    <col min="12" max="12" width="11.85546875" style="78" bestFit="1" customWidth="1"/>
    <col min="13" max="13" width="12.42578125" style="78" customWidth="1"/>
    <col min="14" max="14" width="11" style="78" customWidth="1"/>
    <col min="15" max="15" width="11" style="78" bestFit="1" customWidth="1"/>
    <col min="16" max="16" width="11.7109375" style="78" customWidth="1"/>
    <col min="17" max="17" width="11.85546875" style="78" bestFit="1" customWidth="1"/>
    <col min="18" max="18" width="13.28515625" style="63" customWidth="1"/>
    <col min="19" max="20" width="11.28515625" style="63" bestFit="1" customWidth="1"/>
    <col min="21" max="16384" width="8.85546875" style="63"/>
  </cols>
  <sheetData>
    <row r="1" spans="1:17" x14ac:dyDescent="0.2">
      <c r="A1" s="57" t="s">
        <v>278</v>
      </c>
      <c r="J1" s="77" t="s">
        <v>334</v>
      </c>
    </row>
    <row r="2" spans="1:17" x14ac:dyDescent="0.2">
      <c r="A2" s="230" t="s">
        <v>279</v>
      </c>
      <c r="B2" s="222"/>
      <c r="C2" s="231"/>
      <c r="D2" s="231"/>
      <c r="E2" s="231"/>
      <c r="F2" s="231"/>
      <c r="G2" s="231"/>
      <c r="H2" s="231"/>
      <c r="I2" s="231"/>
      <c r="J2" s="232"/>
      <c r="K2" s="233"/>
      <c r="L2" s="233"/>
      <c r="M2" s="233"/>
      <c r="N2" s="233"/>
      <c r="O2" s="233"/>
      <c r="P2" s="233"/>
      <c r="Q2" s="233"/>
    </row>
    <row r="3" spans="1:17" ht="12" customHeight="1" x14ac:dyDescent="0.2">
      <c r="A3" s="234"/>
      <c r="B3" s="208"/>
      <c r="C3" s="231"/>
      <c r="D3" s="231"/>
      <c r="E3" s="231"/>
      <c r="F3" s="231"/>
      <c r="G3" s="231"/>
      <c r="H3" s="231"/>
      <c r="I3" s="231"/>
      <c r="J3" s="233"/>
      <c r="K3" s="233"/>
      <c r="L3" s="233"/>
      <c r="M3" s="233"/>
      <c r="N3" s="233"/>
      <c r="O3" s="233"/>
      <c r="P3" s="233"/>
      <c r="Q3" s="233"/>
    </row>
    <row r="4" spans="1:17" ht="19.5" customHeight="1" x14ac:dyDescent="0.2">
      <c r="A4" s="221" t="s">
        <v>533</v>
      </c>
      <c r="B4" s="208"/>
      <c r="C4" s="231"/>
      <c r="D4" s="231"/>
      <c r="E4" s="231"/>
      <c r="F4" s="231"/>
      <c r="G4" s="231"/>
      <c r="H4" s="231"/>
      <c r="I4" s="231"/>
      <c r="J4" s="233"/>
      <c r="K4" s="233"/>
      <c r="L4" s="233"/>
      <c r="M4" s="233"/>
      <c r="N4" s="233"/>
      <c r="O4" s="233"/>
      <c r="P4" s="233"/>
      <c r="Q4" s="233"/>
    </row>
    <row r="5" spans="1:17" ht="34.5" customHeight="1" thickBot="1" x14ac:dyDescent="0.25">
      <c r="A5" s="234"/>
      <c r="B5" s="235" t="s">
        <v>600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08"/>
      <c r="P5" s="233"/>
      <c r="Q5" s="233"/>
    </row>
    <row r="6" spans="1:17" ht="2.25" hidden="1" customHeight="1" thickBot="1" x14ac:dyDescent="0.25">
      <c r="A6" s="234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22"/>
      <c r="P6" s="232"/>
      <c r="Q6" s="232"/>
    </row>
    <row r="7" spans="1:17" ht="12.75" hidden="1" customHeight="1" thickBot="1" x14ac:dyDescent="0.25">
      <c r="A7" s="230"/>
      <c r="B7" s="222"/>
      <c r="C7" s="231"/>
      <c r="D7" s="231"/>
      <c r="E7" s="231"/>
      <c r="F7" s="231"/>
      <c r="G7" s="231"/>
      <c r="H7" s="231"/>
      <c r="I7" s="231"/>
      <c r="J7" s="232"/>
      <c r="K7" s="233"/>
      <c r="L7" s="233"/>
      <c r="M7" s="233"/>
      <c r="N7" s="233"/>
      <c r="O7" s="233"/>
      <c r="P7" s="233"/>
      <c r="Q7" s="233"/>
    </row>
    <row r="8" spans="1:17" ht="39" hidden="1" customHeight="1" thickBot="1" x14ac:dyDescent="0.25">
      <c r="A8" s="234"/>
      <c r="B8" s="222"/>
      <c r="C8" s="231"/>
      <c r="D8" s="231"/>
      <c r="E8" s="231"/>
      <c r="F8" s="231"/>
      <c r="G8" s="231"/>
      <c r="H8" s="231"/>
      <c r="I8" s="231"/>
      <c r="J8" s="238" t="s">
        <v>335</v>
      </c>
      <c r="K8" s="239"/>
      <c r="L8" s="239"/>
      <c r="M8" s="239"/>
      <c r="N8" s="239"/>
      <c r="O8" s="239"/>
      <c r="P8" s="239"/>
      <c r="Q8" s="222"/>
    </row>
    <row r="9" spans="1:17" s="65" customFormat="1" ht="84.75" thickBot="1" x14ac:dyDescent="0.3">
      <c r="A9" s="240" t="s">
        <v>277</v>
      </c>
      <c r="B9" s="241" t="s">
        <v>261</v>
      </c>
      <c r="C9" s="242" t="s">
        <v>566</v>
      </c>
      <c r="D9" s="243" t="s">
        <v>580</v>
      </c>
      <c r="E9" s="242" t="s">
        <v>590</v>
      </c>
      <c r="F9" s="243" t="s">
        <v>580</v>
      </c>
      <c r="G9" s="242" t="s">
        <v>598</v>
      </c>
      <c r="H9" s="244" t="s">
        <v>580</v>
      </c>
      <c r="I9" s="244" t="s">
        <v>599</v>
      </c>
      <c r="J9" s="245" t="s">
        <v>282</v>
      </c>
      <c r="K9" s="246" t="s">
        <v>505</v>
      </c>
      <c r="L9" s="247" t="s">
        <v>491</v>
      </c>
      <c r="M9" s="247" t="s">
        <v>492</v>
      </c>
      <c r="N9" s="247" t="s">
        <v>506</v>
      </c>
      <c r="O9" s="247" t="s">
        <v>507</v>
      </c>
      <c r="P9" s="248" t="s">
        <v>493</v>
      </c>
      <c r="Q9" s="248" t="s">
        <v>565</v>
      </c>
    </row>
    <row r="10" spans="1:17" ht="12.75" thickBot="1" x14ac:dyDescent="0.25">
      <c r="A10" s="249"/>
      <c r="B10" s="250"/>
      <c r="C10" s="251"/>
      <c r="D10" s="252"/>
      <c r="E10" s="252"/>
      <c r="F10" s="252"/>
      <c r="G10" s="252"/>
      <c r="H10" s="252"/>
      <c r="I10" s="252"/>
      <c r="J10" s="253"/>
      <c r="K10" s="254"/>
      <c r="L10" s="254"/>
      <c r="M10" s="254"/>
      <c r="N10" s="254"/>
      <c r="O10" s="254"/>
      <c r="P10" s="254"/>
      <c r="Q10" s="254"/>
    </row>
    <row r="11" spans="1:17" s="58" customFormat="1" ht="15.6" customHeight="1" x14ac:dyDescent="0.2">
      <c r="A11" s="255" t="s">
        <v>438</v>
      </c>
      <c r="B11" s="256"/>
      <c r="C11" s="257"/>
      <c r="D11" s="257"/>
      <c r="E11" s="257"/>
      <c r="F11" s="257"/>
      <c r="G11" s="257"/>
      <c r="H11" s="257"/>
      <c r="I11" s="257"/>
      <c r="J11" s="258"/>
      <c r="K11" s="258"/>
      <c r="L11" s="258"/>
      <c r="M11" s="258"/>
      <c r="N11" s="258"/>
      <c r="O11" s="258"/>
      <c r="P11" s="258"/>
      <c r="Q11" s="258"/>
    </row>
    <row r="12" spans="1:17" s="58" customFormat="1" ht="15.6" customHeight="1" x14ac:dyDescent="0.2">
      <c r="A12" s="259">
        <v>6</v>
      </c>
      <c r="B12" s="260" t="s">
        <v>437</v>
      </c>
      <c r="C12" s="261">
        <f>C27</f>
        <v>13075148</v>
      </c>
      <c r="D12" s="261">
        <f>D27</f>
        <v>1249021.7799999998</v>
      </c>
      <c r="E12" s="261">
        <f>E27</f>
        <v>14643713.59</v>
      </c>
      <c r="F12" s="261">
        <f>F23</f>
        <v>127080</v>
      </c>
      <c r="G12" s="261">
        <f t="shared" ref="G12:I12" si="0">G27</f>
        <v>14770793.59</v>
      </c>
      <c r="H12" s="261">
        <f t="shared" si="0"/>
        <v>1099300</v>
      </c>
      <c r="I12" s="261">
        <f t="shared" si="0"/>
        <v>15870093.59</v>
      </c>
      <c r="J12" s="261">
        <f t="shared" ref="J12:Q12" si="1">J27</f>
        <v>12657440.5</v>
      </c>
      <c r="K12" s="261">
        <f t="shared" si="1"/>
        <v>455000</v>
      </c>
      <c r="L12" s="261">
        <f t="shared" si="1"/>
        <v>315368</v>
      </c>
      <c r="M12" s="261">
        <f t="shared" si="1"/>
        <v>520967.44</v>
      </c>
      <c r="N12" s="261">
        <f t="shared" si="1"/>
        <v>180096</v>
      </c>
      <c r="O12" s="261">
        <f t="shared" si="1"/>
        <v>92910</v>
      </c>
      <c r="P12" s="261">
        <f t="shared" si="1"/>
        <v>1648311.65</v>
      </c>
      <c r="Q12" s="261">
        <f t="shared" si="1"/>
        <v>0</v>
      </c>
    </row>
    <row r="13" spans="1:17" s="58" customFormat="1" ht="15.6" customHeight="1" x14ac:dyDescent="0.2">
      <c r="A13" s="259">
        <v>7</v>
      </c>
      <c r="B13" s="262" t="s">
        <v>439</v>
      </c>
      <c r="C13" s="261">
        <f>C53</f>
        <v>20000</v>
      </c>
      <c r="D13" s="261">
        <f>D53</f>
        <v>0</v>
      </c>
      <c r="E13" s="261">
        <f>E53</f>
        <v>20000</v>
      </c>
      <c r="F13" s="261">
        <f t="shared" ref="F13:I13" si="2">F53</f>
        <v>0</v>
      </c>
      <c r="G13" s="261">
        <f t="shared" si="2"/>
        <v>20000</v>
      </c>
      <c r="H13" s="261">
        <f t="shared" si="2"/>
        <v>0</v>
      </c>
      <c r="I13" s="261">
        <f t="shared" si="2"/>
        <v>20000</v>
      </c>
      <c r="J13" s="261">
        <f t="shared" ref="J13:Q13" si="3">J53</f>
        <v>0</v>
      </c>
      <c r="K13" s="261">
        <f t="shared" si="3"/>
        <v>0</v>
      </c>
      <c r="L13" s="261">
        <f t="shared" si="3"/>
        <v>0</v>
      </c>
      <c r="M13" s="261">
        <f t="shared" si="3"/>
        <v>0</v>
      </c>
      <c r="N13" s="261">
        <f t="shared" si="3"/>
        <v>0</v>
      </c>
      <c r="O13" s="261">
        <f t="shared" si="3"/>
        <v>0</v>
      </c>
      <c r="P13" s="261">
        <f t="shared" si="3"/>
        <v>20000</v>
      </c>
      <c r="Q13" s="261">
        <f t="shared" si="3"/>
        <v>0</v>
      </c>
    </row>
    <row r="14" spans="1:17" s="58" customFormat="1" ht="15.6" customHeight="1" x14ac:dyDescent="0.2">
      <c r="A14" s="259">
        <v>8</v>
      </c>
      <c r="B14" s="262" t="s">
        <v>548</v>
      </c>
      <c r="C14" s="261">
        <f>C57</f>
        <v>0</v>
      </c>
      <c r="D14" s="261">
        <f>D57</f>
        <v>0</v>
      </c>
      <c r="E14" s="261">
        <f>E57</f>
        <v>0</v>
      </c>
      <c r="F14" s="261">
        <f t="shared" ref="F14:I14" si="4">F57</f>
        <v>0</v>
      </c>
      <c r="G14" s="261">
        <f t="shared" si="4"/>
        <v>0</v>
      </c>
      <c r="H14" s="261">
        <f t="shared" si="4"/>
        <v>0</v>
      </c>
      <c r="I14" s="261">
        <f t="shared" si="4"/>
        <v>0</v>
      </c>
      <c r="J14" s="261">
        <f t="shared" ref="J14:Q14" si="5">J57</f>
        <v>0</v>
      </c>
      <c r="K14" s="261">
        <f t="shared" si="5"/>
        <v>0</v>
      </c>
      <c r="L14" s="261">
        <f t="shared" si="5"/>
        <v>0</v>
      </c>
      <c r="M14" s="261">
        <f t="shared" si="5"/>
        <v>0</v>
      </c>
      <c r="N14" s="261">
        <f t="shared" si="5"/>
        <v>0</v>
      </c>
      <c r="O14" s="261">
        <f t="shared" si="5"/>
        <v>0</v>
      </c>
      <c r="P14" s="261">
        <f t="shared" si="5"/>
        <v>0</v>
      </c>
      <c r="Q14" s="261">
        <f t="shared" si="5"/>
        <v>0</v>
      </c>
    </row>
    <row r="15" spans="1:17" s="58" customFormat="1" ht="15.6" customHeight="1" x14ac:dyDescent="0.2">
      <c r="A15" s="259">
        <v>3</v>
      </c>
      <c r="B15" s="263" t="s">
        <v>440</v>
      </c>
      <c r="C15" s="261" t="e">
        <f>C63</f>
        <v>#REF!</v>
      </c>
      <c r="D15" s="261" t="e">
        <f>D63</f>
        <v>#REF!</v>
      </c>
      <c r="E15" s="261">
        <f>E63</f>
        <v>12846322</v>
      </c>
      <c r="F15" s="261">
        <f t="shared" ref="F15:I15" si="6">F63</f>
        <v>121580</v>
      </c>
      <c r="G15" s="261">
        <f t="shared" si="6"/>
        <v>12967902</v>
      </c>
      <c r="H15" s="261">
        <f t="shared" si="6"/>
        <v>1098300</v>
      </c>
      <c r="I15" s="261">
        <f t="shared" si="6"/>
        <v>14066202</v>
      </c>
      <c r="J15" s="261">
        <f t="shared" ref="J15:Q15" si="7">J63</f>
        <v>12657440.500000002</v>
      </c>
      <c r="K15" s="261">
        <f t="shared" si="7"/>
        <v>455000</v>
      </c>
      <c r="L15" s="261">
        <f t="shared" si="7"/>
        <v>0</v>
      </c>
      <c r="M15" s="261">
        <f t="shared" si="7"/>
        <v>220967.44</v>
      </c>
      <c r="N15" s="261">
        <f t="shared" si="7"/>
        <v>180096</v>
      </c>
      <c r="O15" s="261">
        <f t="shared" si="7"/>
        <v>92910</v>
      </c>
      <c r="P15" s="261">
        <f t="shared" si="7"/>
        <v>459788.06</v>
      </c>
      <c r="Q15" s="261">
        <f t="shared" si="7"/>
        <v>0</v>
      </c>
    </row>
    <row r="16" spans="1:17" s="58" customFormat="1" ht="15.6" customHeight="1" x14ac:dyDescent="0.2">
      <c r="A16" s="259">
        <v>4</v>
      </c>
      <c r="B16" s="264" t="s">
        <v>441</v>
      </c>
      <c r="C16" s="261">
        <f>C216</f>
        <v>2474000</v>
      </c>
      <c r="D16" s="261">
        <f>D216</f>
        <v>294000</v>
      </c>
      <c r="E16" s="261">
        <f>E216</f>
        <v>2900800</v>
      </c>
      <c r="F16" s="261">
        <f t="shared" ref="F16:I16" si="8">F216</f>
        <v>5500</v>
      </c>
      <c r="G16" s="261">
        <f t="shared" si="8"/>
        <v>2906300</v>
      </c>
      <c r="H16" s="261">
        <f t="shared" si="8"/>
        <v>1000</v>
      </c>
      <c r="I16" s="261">
        <f t="shared" si="8"/>
        <v>2907300</v>
      </c>
      <c r="J16" s="261">
        <f t="shared" ref="J16:Q16" si="9">J216</f>
        <v>0</v>
      </c>
      <c r="K16" s="261">
        <f t="shared" si="9"/>
        <v>0</v>
      </c>
      <c r="L16" s="261">
        <f t="shared" si="9"/>
        <v>315368</v>
      </c>
      <c r="M16" s="261">
        <f t="shared" si="9"/>
        <v>300000</v>
      </c>
      <c r="N16" s="261">
        <f t="shared" si="9"/>
        <v>0</v>
      </c>
      <c r="O16" s="261">
        <f t="shared" si="9"/>
        <v>0</v>
      </c>
      <c r="P16" s="261">
        <f t="shared" si="9"/>
        <v>1171523.5899999999</v>
      </c>
      <c r="Q16" s="261">
        <f t="shared" si="9"/>
        <v>1120408.4100000001</v>
      </c>
    </row>
    <row r="17" spans="1:18" s="58" customFormat="1" ht="15.6" customHeight="1" x14ac:dyDescent="0.2">
      <c r="A17" s="259">
        <v>5</v>
      </c>
      <c r="B17" s="264" t="s">
        <v>549</v>
      </c>
      <c r="C17" s="261">
        <f>C252</f>
        <v>37000</v>
      </c>
      <c r="D17" s="261">
        <f>D252</f>
        <v>0</v>
      </c>
      <c r="E17" s="261">
        <f>E252</f>
        <v>37000</v>
      </c>
      <c r="F17" s="261">
        <f t="shared" ref="F17:I17" si="10">F252</f>
        <v>0</v>
      </c>
      <c r="G17" s="261">
        <f>G252</f>
        <v>37000</v>
      </c>
      <c r="H17" s="261">
        <f>H252</f>
        <v>0</v>
      </c>
      <c r="I17" s="261">
        <f t="shared" si="10"/>
        <v>37000</v>
      </c>
      <c r="J17" s="261">
        <f t="shared" ref="J17:Q17" si="11">J252</f>
        <v>0</v>
      </c>
      <c r="K17" s="261">
        <f t="shared" si="11"/>
        <v>0</v>
      </c>
      <c r="L17" s="261">
        <f t="shared" si="11"/>
        <v>0</v>
      </c>
      <c r="M17" s="261">
        <f t="shared" si="11"/>
        <v>0</v>
      </c>
      <c r="N17" s="261">
        <f t="shared" si="11"/>
        <v>0</v>
      </c>
      <c r="O17" s="261">
        <f t="shared" si="11"/>
        <v>0</v>
      </c>
      <c r="P17" s="261">
        <f t="shared" si="11"/>
        <v>37000</v>
      </c>
      <c r="Q17" s="261">
        <f t="shared" si="11"/>
        <v>0</v>
      </c>
    </row>
    <row r="18" spans="1:18" s="58" customFormat="1" ht="15.6" customHeight="1" x14ac:dyDescent="0.2">
      <c r="A18" s="265"/>
      <c r="B18" s="266" t="s">
        <v>496</v>
      </c>
      <c r="C18" s="261" t="e">
        <f t="shared" ref="C18:Q18" si="12">C12+C13+C14-C15-C16-C17</f>
        <v>#REF!</v>
      </c>
      <c r="D18" s="261" t="e">
        <f t="shared" si="12"/>
        <v>#REF!</v>
      </c>
      <c r="E18" s="261">
        <f t="shared" si="12"/>
        <v>-1120408.4100000001</v>
      </c>
      <c r="F18" s="261">
        <f t="shared" si="12"/>
        <v>0</v>
      </c>
      <c r="G18" s="261">
        <f t="shared" si="12"/>
        <v>-1120408.4100000001</v>
      </c>
      <c r="H18" s="261">
        <f t="shared" si="12"/>
        <v>0</v>
      </c>
      <c r="I18" s="261">
        <f t="shared" si="12"/>
        <v>-1120408.4100000001</v>
      </c>
      <c r="J18" s="261">
        <f t="shared" si="12"/>
        <v>-1.862645149230957E-9</v>
      </c>
      <c r="K18" s="261">
        <f t="shared" si="12"/>
        <v>0</v>
      </c>
      <c r="L18" s="261">
        <f t="shared" si="12"/>
        <v>0</v>
      </c>
      <c r="M18" s="261">
        <f t="shared" si="12"/>
        <v>0</v>
      </c>
      <c r="N18" s="261">
        <f t="shared" si="12"/>
        <v>0</v>
      </c>
      <c r="O18" s="261">
        <f t="shared" si="12"/>
        <v>0</v>
      </c>
      <c r="P18" s="261">
        <f t="shared" si="12"/>
        <v>0</v>
      </c>
      <c r="Q18" s="261">
        <f t="shared" si="12"/>
        <v>-1120408.4100000001</v>
      </c>
    </row>
    <row r="19" spans="1:18" s="58" customFormat="1" ht="16.899999999999999" customHeight="1" x14ac:dyDescent="0.2">
      <c r="A19" s="267" t="s">
        <v>442</v>
      </c>
      <c r="B19" s="268"/>
      <c r="C19" s="269"/>
      <c r="D19" s="269"/>
      <c r="E19" s="269"/>
      <c r="F19" s="269"/>
      <c r="G19" s="269"/>
      <c r="H19" s="269"/>
      <c r="I19" s="269"/>
      <c r="J19" s="270"/>
      <c r="K19" s="270"/>
      <c r="L19" s="270"/>
      <c r="M19" s="270"/>
      <c r="N19" s="270"/>
      <c r="O19" s="270"/>
      <c r="P19" s="270"/>
      <c r="Q19" s="270"/>
      <c r="R19" s="55"/>
    </row>
    <row r="20" spans="1:18" s="58" customFormat="1" ht="18" customHeight="1" x14ac:dyDescent="0.2">
      <c r="A20" s="259">
        <v>922</v>
      </c>
      <c r="B20" s="266" t="s">
        <v>497</v>
      </c>
      <c r="C20" s="261">
        <f>C24</f>
        <v>400000</v>
      </c>
      <c r="D20" s="261">
        <f t="shared" ref="D20:I20" si="13">D24</f>
        <v>720408.40999999992</v>
      </c>
      <c r="E20" s="261">
        <f t="shared" si="13"/>
        <v>1120408.4099999999</v>
      </c>
      <c r="F20" s="261">
        <f t="shared" si="13"/>
        <v>0</v>
      </c>
      <c r="G20" s="261">
        <f t="shared" si="13"/>
        <v>1120408.4099999999</v>
      </c>
      <c r="H20" s="261">
        <f t="shared" si="13"/>
        <v>0</v>
      </c>
      <c r="I20" s="261">
        <f t="shared" si="13"/>
        <v>1120408.4099999999</v>
      </c>
      <c r="J20" s="271"/>
      <c r="K20" s="271"/>
      <c r="L20" s="271"/>
      <c r="M20" s="271"/>
      <c r="N20" s="271"/>
      <c r="O20" s="271"/>
      <c r="P20" s="271"/>
      <c r="Q20" s="271">
        <v>1120408.4099999999</v>
      </c>
      <c r="R20" s="55"/>
    </row>
    <row r="21" spans="1:18" s="58" customFormat="1" ht="17.45" customHeight="1" thickBot="1" x14ac:dyDescent="0.25">
      <c r="A21" s="272" t="s">
        <v>443</v>
      </c>
      <c r="B21" s="273"/>
      <c r="C21" s="274" t="e">
        <f>+C18+C20</f>
        <v>#REF!</v>
      </c>
      <c r="D21" s="274" t="e">
        <f>+D18+D20</f>
        <v>#REF!</v>
      </c>
      <c r="E21" s="274">
        <f>+E18+E20</f>
        <v>0</v>
      </c>
      <c r="F21" s="274">
        <f t="shared" ref="F21:I21" si="14">+F18+F20</f>
        <v>0</v>
      </c>
      <c r="G21" s="274">
        <f t="shared" si="14"/>
        <v>0</v>
      </c>
      <c r="H21" s="274">
        <f t="shared" si="14"/>
        <v>0</v>
      </c>
      <c r="I21" s="274">
        <f t="shared" si="14"/>
        <v>0</v>
      </c>
      <c r="J21" s="274">
        <f t="shared" ref="J21:Q21" si="15">+J18+J20</f>
        <v>-1.862645149230957E-9</v>
      </c>
      <c r="K21" s="274">
        <f t="shared" si="15"/>
        <v>0</v>
      </c>
      <c r="L21" s="274">
        <f t="shared" si="15"/>
        <v>0</v>
      </c>
      <c r="M21" s="274">
        <f t="shared" si="15"/>
        <v>0</v>
      </c>
      <c r="N21" s="274">
        <f t="shared" si="15"/>
        <v>0</v>
      </c>
      <c r="O21" s="274">
        <f t="shared" si="15"/>
        <v>0</v>
      </c>
      <c r="P21" s="274">
        <f t="shared" si="15"/>
        <v>0</v>
      </c>
      <c r="Q21" s="274">
        <f t="shared" si="15"/>
        <v>0</v>
      </c>
    </row>
    <row r="22" spans="1:18" ht="39.6" customHeight="1" thickBot="1" x14ac:dyDescent="0.25">
      <c r="A22" s="234"/>
      <c r="B22" s="222"/>
      <c r="C22" s="231"/>
      <c r="D22" s="231"/>
      <c r="E22" s="231"/>
      <c r="F22" s="231"/>
      <c r="G22" s="231"/>
      <c r="H22" s="231"/>
      <c r="I22" s="231"/>
      <c r="J22" s="232"/>
      <c r="K22" s="232"/>
      <c r="L22" s="232"/>
      <c r="M22" s="232"/>
      <c r="N22" s="232"/>
      <c r="O22" s="232"/>
      <c r="P22" s="232"/>
      <c r="Q22" s="232"/>
    </row>
    <row r="23" spans="1:18" s="58" customFormat="1" ht="22.9" customHeight="1" x14ac:dyDescent="0.2">
      <c r="A23" s="255" t="s">
        <v>494</v>
      </c>
      <c r="B23" s="256"/>
      <c r="C23" s="257">
        <f>C25+C24</f>
        <v>13495148</v>
      </c>
      <c r="D23" s="257">
        <f t="shared" ref="D23:Q23" si="16">D25+D24</f>
        <v>1969430.1899999997</v>
      </c>
      <c r="E23" s="257">
        <f t="shared" si="16"/>
        <v>15784122</v>
      </c>
      <c r="F23" s="257">
        <f t="shared" si="16"/>
        <v>127080</v>
      </c>
      <c r="G23" s="257">
        <f t="shared" si="16"/>
        <v>15911202</v>
      </c>
      <c r="H23" s="257">
        <f t="shared" si="16"/>
        <v>1099300</v>
      </c>
      <c r="I23" s="257">
        <f t="shared" si="16"/>
        <v>17010502</v>
      </c>
      <c r="J23" s="257">
        <f t="shared" si="16"/>
        <v>12657440.5</v>
      </c>
      <c r="K23" s="257">
        <f t="shared" si="16"/>
        <v>455000</v>
      </c>
      <c r="L23" s="257">
        <f t="shared" si="16"/>
        <v>315368</v>
      </c>
      <c r="M23" s="257">
        <f t="shared" si="16"/>
        <v>520967.44</v>
      </c>
      <c r="N23" s="257">
        <f t="shared" si="16"/>
        <v>180096</v>
      </c>
      <c r="O23" s="257">
        <f t="shared" si="16"/>
        <v>92910</v>
      </c>
      <c r="P23" s="257">
        <f t="shared" si="16"/>
        <v>1668311.65</v>
      </c>
      <c r="Q23" s="257">
        <f t="shared" si="16"/>
        <v>1120408.4099999999</v>
      </c>
      <c r="R23" s="55"/>
    </row>
    <row r="24" spans="1:18" ht="18.600000000000001" customHeight="1" x14ac:dyDescent="0.2">
      <c r="A24" s="265">
        <v>922</v>
      </c>
      <c r="B24" s="266" t="s">
        <v>498</v>
      </c>
      <c r="C24" s="261">
        <v>400000</v>
      </c>
      <c r="D24" s="261">
        <f>E24-C24</f>
        <v>720408.40999999992</v>
      </c>
      <c r="E24" s="261">
        <v>1120408.4099999999</v>
      </c>
      <c r="F24" s="261">
        <f>G24-E24</f>
        <v>0</v>
      </c>
      <c r="G24" s="261">
        <v>1120408.4099999999</v>
      </c>
      <c r="H24" s="261"/>
      <c r="I24" s="261">
        <v>1120408.4099999999</v>
      </c>
      <c r="J24" s="271"/>
      <c r="K24" s="275"/>
      <c r="L24" s="275"/>
      <c r="M24" s="275"/>
      <c r="N24" s="275"/>
      <c r="O24" s="275"/>
      <c r="P24" s="271"/>
      <c r="Q24" s="271">
        <v>1120408.4099999999</v>
      </c>
    </row>
    <row r="25" spans="1:18" s="58" customFormat="1" ht="18.600000000000001" customHeight="1" x14ac:dyDescent="0.2">
      <c r="A25" s="267" t="s">
        <v>563</v>
      </c>
      <c r="B25" s="268"/>
      <c r="C25" s="269">
        <f>C27+C53+C57</f>
        <v>13095148</v>
      </c>
      <c r="D25" s="269">
        <f t="shared" ref="D25:Q25" si="17">D27+D53+D57</f>
        <v>1249021.7799999998</v>
      </c>
      <c r="E25" s="269">
        <f t="shared" si="17"/>
        <v>14663713.59</v>
      </c>
      <c r="F25" s="269">
        <f t="shared" si="17"/>
        <v>127080</v>
      </c>
      <c r="G25" s="269">
        <f t="shared" si="17"/>
        <v>14790793.59</v>
      </c>
      <c r="H25" s="269">
        <f t="shared" si="17"/>
        <v>1099300</v>
      </c>
      <c r="I25" s="269">
        <f t="shared" si="17"/>
        <v>15890093.59</v>
      </c>
      <c r="J25" s="269">
        <f t="shared" si="17"/>
        <v>12657440.5</v>
      </c>
      <c r="K25" s="269">
        <f t="shared" si="17"/>
        <v>455000</v>
      </c>
      <c r="L25" s="269">
        <f t="shared" si="17"/>
        <v>315368</v>
      </c>
      <c r="M25" s="269">
        <f t="shared" si="17"/>
        <v>520967.44</v>
      </c>
      <c r="N25" s="269">
        <f t="shared" si="17"/>
        <v>180096</v>
      </c>
      <c r="O25" s="269">
        <f t="shared" si="17"/>
        <v>92910</v>
      </c>
      <c r="P25" s="269">
        <f t="shared" si="17"/>
        <v>1668311.65</v>
      </c>
      <c r="Q25" s="269">
        <f t="shared" si="17"/>
        <v>0</v>
      </c>
      <c r="R25" s="55"/>
    </row>
    <row r="26" spans="1:18" ht="13.15" customHeight="1" x14ac:dyDescent="0.2">
      <c r="A26" s="276"/>
      <c r="B26" s="277"/>
      <c r="C26" s="206"/>
      <c r="D26" s="206"/>
      <c r="E26" s="206"/>
      <c r="F26" s="206"/>
      <c r="G26" s="206"/>
      <c r="H26" s="206"/>
      <c r="I26" s="206"/>
      <c r="J26" s="275"/>
      <c r="K26" s="275"/>
      <c r="L26" s="275"/>
      <c r="M26" s="275"/>
      <c r="N26" s="275"/>
      <c r="O26" s="275"/>
      <c r="P26" s="275"/>
      <c r="Q26" s="275"/>
    </row>
    <row r="27" spans="1:18" s="58" customFormat="1" ht="13.15" customHeight="1" x14ac:dyDescent="0.2">
      <c r="A27" s="267">
        <v>6</v>
      </c>
      <c r="B27" s="268" t="s">
        <v>316</v>
      </c>
      <c r="C27" s="269">
        <f>C29+C34+C37+C41+C44+C50</f>
        <v>13075148</v>
      </c>
      <c r="D27" s="269">
        <f t="shared" ref="D27:Q27" si="18">D29+D34+D37+D41+D44+D50</f>
        <v>1249021.7799999998</v>
      </c>
      <c r="E27" s="269">
        <f t="shared" si="18"/>
        <v>14643713.59</v>
      </c>
      <c r="F27" s="269">
        <f t="shared" si="18"/>
        <v>127080</v>
      </c>
      <c r="G27" s="269">
        <f t="shared" si="18"/>
        <v>14770793.59</v>
      </c>
      <c r="H27" s="269">
        <f t="shared" si="18"/>
        <v>1099300</v>
      </c>
      <c r="I27" s="269">
        <f t="shared" si="18"/>
        <v>15870093.59</v>
      </c>
      <c r="J27" s="269">
        <f t="shared" si="18"/>
        <v>12657440.5</v>
      </c>
      <c r="K27" s="269">
        <f t="shared" si="18"/>
        <v>455000</v>
      </c>
      <c r="L27" s="269">
        <f t="shared" si="18"/>
        <v>315368</v>
      </c>
      <c r="M27" s="269">
        <f t="shared" si="18"/>
        <v>520967.44</v>
      </c>
      <c r="N27" s="269">
        <f t="shared" si="18"/>
        <v>180096</v>
      </c>
      <c r="O27" s="269">
        <f t="shared" si="18"/>
        <v>92910</v>
      </c>
      <c r="P27" s="269">
        <f t="shared" si="18"/>
        <v>1648311.65</v>
      </c>
      <c r="Q27" s="269">
        <f t="shared" si="18"/>
        <v>0</v>
      </c>
    </row>
    <row r="28" spans="1:18" ht="9" customHeight="1" x14ac:dyDescent="0.2">
      <c r="A28" s="276"/>
      <c r="B28" s="277"/>
      <c r="C28" s="206"/>
      <c r="D28" s="206"/>
      <c r="E28" s="206"/>
      <c r="F28" s="206"/>
      <c r="G28" s="206"/>
      <c r="H28" s="206"/>
      <c r="I28" s="206"/>
      <c r="J28" s="275"/>
      <c r="K28" s="275"/>
      <c r="L28" s="275"/>
      <c r="M28" s="275"/>
      <c r="N28" s="275"/>
      <c r="O28" s="275"/>
      <c r="P28" s="275"/>
      <c r="Q28" s="275"/>
    </row>
    <row r="29" spans="1:18" ht="12.75" customHeight="1" x14ac:dyDescent="0.2">
      <c r="A29" s="216">
        <v>63</v>
      </c>
      <c r="B29" s="278" t="s">
        <v>602</v>
      </c>
      <c r="C29" s="203">
        <f>C30+C31+C32</f>
        <v>55000</v>
      </c>
      <c r="D29" s="203">
        <f>D30+D31+D32</f>
        <v>220000</v>
      </c>
      <c r="E29" s="203">
        <f>E30+E31+E32</f>
        <v>275000</v>
      </c>
      <c r="F29" s="203">
        <f t="shared" ref="F29:Q29" si="19">F30+F31+F32</f>
        <v>0</v>
      </c>
      <c r="G29" s="203">
        <f t="shared" si="19"/>
        <v>275000</v>
      </c>
      <c r="H29" s="203">
        <f t="shared" si="19"/>
        <v>180000</v>
      </c>
      <c r="I29" s="203">
        <f t="shared" si="19"/>
        <v>455000</v>
      </c>
      <c r="J29" s="203">
        <f t="shared" si="19"/>
        <v>0</v>
      </c>
      <c r="K29" s="203">
        <f t="shared" si="19"/>
        <v>455000</v>
      </c>
      <c r="L29" s="203">
        <f t="shared" si="19"/>
        <v>0</v>
      </c>
      <c r="M29" s="203">
        <f t="shared" si="19"/>
        <v>0</v>
      </c>
      <c r="N29" s="203">
        <f t="shared" si="19"/>
        <v>0</v>
      </c>
      <c r="O29" s="203">
        <f t="shared" si="19"/>
        <v>0</v>
      </c>
      <c r="P29" s="203">
        <f t="shared" si="19"/>
        <v>0</v>
      </c>
      <c r="Q29" s="203">
        <f t="shared" si="19"/>
        <v>0</v>
      </c>
    </row>
    <row r="30" spans="1:18" ht="24" customHeight="1" x14ac:dyDescent="0.2">
      <c r="A30" s="276">
        <v>63414</v>
      </c>
      <c r="B30" s="279" t="s">
        <v>499</v>
      </c>
      <c r="C30" s="206"/>
      <c r="D30" s="206"/>
      <c r="E30" s="206">
        <f>C30+D30</f>
        <v>0</v>
      </c>
      <c r="F30" s="206"/>
      <c r="G30" s="206">
        <f>E30+F30</f>
        <v>0</v>
      </c>
      <c r="H30" s="206"/>
      <c r="I30" s="206">
        <f>G30+H30</f>
        <v>0</v>
      </c>
      <c r="J30" s="275"/>
      <c r="K30" s="275"/>
      <c r="L30" s="275"/>
      <c r="M30" s="275"/>
      <c r="N30" s="275"/>
      <c r="O30" s="275"/>
      <c r="P30" s="275"/>
      <c r="Q30" s="275"/>
    </row>
    <row r="31" spans="1:18" ht="24" customHeight="1" x14ac:dyDescent="0.2">
      <c r="A31" s="276">
        <v>63612</v>
      </c>
      <c r="B31" s="279" t="s">
        <v>536</v>
      </c>
      <c r="C31" s="206"/>
      <c r="D31" s="206"/>
      <c r="E31" s="206">
        <f>C31+D31</f>
        <v>0</v>
      </c>
      <c r="F31" s="206"/>
      <c r="G31" s="206">
        <f t="shared" ref="G31:I32" si="20">E31+F31</f>
        <v>0</v>
      </c>
      <c r="H31" s="206"/>
      <c r="I31" s="206">
        <f t="shared" si="20"/>
        <v>0</v>
      </c>
      <c r="J31" s="275"/>
      <c r="K31" s="275"/>
      <c r="L31" s="275"/>
      <c r="M31" s="275"/>
      <c r="N31" s="275"/>
      <c r="O31" s="275"/>
      <c r="P31" s="275">
        <v>0</v>
      </c>
      <c r="Q31" s="275">
        <v>0</v>
      </c>
    </row>
    <row r="32" spans="1:18" ht="24.75" customHeight="1" x14ac:dyDescent="0.2">
      <c r="A32" s="276">
        <v>63811</v>
      </c>
      <c r="B32" s="279" t="s">
        <v>509</v>
      </c>
      <c r="C32" s="206">
        <v>55000</v>
      </c>
      <c r="D32" s="206">
        <v>220000</v>
      </c>
      <c r="E32" s="206">
        <f>C32+D32</f>
        <v>275000</v>
      </c>
      <c r="F32" s="206"/>
      <c r="G32" s="206">
        <f t="shared" si="20"/>
        <v>275000</v>
      </c>
      <c r="H32" s="206">
        <v>180000</v>
      </c>
      <c r="I32" s="206">
        <f t="shared" si="20"/>
        <v>455000</v>
      </c>
      <c r="J32" s="275"/>
      <c r="K32" s="275">
        <v>455000</v>
      </c>
      <c r="L32" s="275"/>
      <c r="M32" s="275"/>
      <c r="N32" s="275"/>
      <c r="O32" s="275"/>
      <c r="P32" s="275"/>
      <c r="Q32" s="275"/>
    </row>
    <row r="33" spans="1:18" ht="12" customHeight="1" x14ac:dyDescent="0.2">
      <c r="A33" s="276"/>
      <c r="B33" s="277"/>
      <c r="C33" s="206"/>
      <c r="D33" s="206"/>
      <c r="E33" s="206"/>
      <c r="F33" s="206"/>
      <c r="G33" s="206"/>
      <c r="H33" s="206"/>
      <c r="I33" s="206"/>
      <c r="J33" s="275"/>
      <c r="K33" s="275"/>
      <c r="L33" s="275"/>
      <c r="M33" s="275"/>
      <c r="N33" s="275"/>
      <c r="O33" s="275"/>
      <c r="P33" s="275"/>
      <c r="Q33" s="275"/>
    </row>
    <row r="34" spans="1:18" s="58" customFormat="1" ht="13.15" customHeight="1" x14ac:dyDescent="0.2">
      <c r="A34" s="216">
        <v>64</v>
      </c>
      <c r="B34" s="278" t="s">
        <v>444</v>
      </c>
      <c r="C34" s="280">
        <f>C35</f>
        <v>300</v>
      </c>
      <c r="D34" s="280">
        <f>D35</f>
        <v>0</v>
      </c>
      <c r="E34" s="280">
        <f>E35</f>
        <v>300</v>
      </c>
      <c r="F34" s="280">
        <f t="shared" ref="F34:Q34" si="21">F35</f>
        <v>0</v>
      </c>
      <c r="G34" s="280">
        <f t="shared" si="21"/>
        <v>300</v>
      </c>
      <c r="H34" s="280">
        <f t="shared" si="21"/>
        <v>0</v>
      </c>
      <c r="I34" s="280">
        <f t="shared" si="21"/>
        <v>300</v>
      </c>
      <c r="J34" s="280">
        <f t="shared" si="21"/>
        <v>0</v>
      </c>
      <c r="K34" s="280">
        <f t="shared" si="21"/>
        <v>0</v>
      </c>
      <c r="L34" s="280">
        <f t="shared" si="21"/>
        <v>0</v>
      </c>
      <c r="M34" s="280">
        <f t="shared" si="21"/>
        <v>0</v>
      </c>
      <c r="N34" s="280">
        <f t="shared" si="21"/>
        <v>0</v>
      </c>
      <c r="O34" s="280">
        <f t="shared" si="21"/>
        <v>0</v>
      </c>
      <c r="P34" s="280">
        <f t="shared" si="21"/>
        <v>300</v>
      </c>
      <c r="Q34" s="280">
        <f t="shared" si="21"/>
        <v>0</v>
      </c>
    </row>
    <row r="35" spans="1:18" ht="13.15" customHeight="1" x14ac:dyDescent="0.2">
      <c r="A35" s="276">
        <v>6413</v>
      </c>
      <c r="B35" s="279" t="s">
        <v>336</v>
      </c>
      <c r="C35" s="206">
        <v>300</v>
      </c>
      <c r="D35" s="206"/>
      <c r="E35" s="206">
        <f>C35+D35</f>
        <v>300</v>
      </c>
      <c r="F35" s="206"/>
      <c r="G35" s="206">
        <f>E35+F35</f>
        <v>300</v>
      </c>
      <c r="H35" s="206"/>
      <c r="I35" s="206">
        <f>G35+H35</f>
        <v>300</v>
      </c>
      <c r="J35" s="275"/>
      <c r="K35" s="275"/>
      <c r="L35" s="275"/>
      <c r="M35" s="275"/>
      <c r="N35" s="275"/>
      <c r="O35" s="275"/>
      <c r="P35" s="275">
        <v>300</v>
      </c>
      <c r="Q35" s="275">
        <v>0</v>
      </c>
    </row>
    <row r="36" spans="1:18" ht="11.25" customHeight="1" x14ac:dyDescent="0.2">
      <c r="A36" s="276"/>
      <c r="B36" s="279"/>
      <c r="C36" s="206"/>
      <c r="D36" s="206"/>
      <c r="E36" s="206"/>
      <c r="F36" s="206"/>
      <c r="G36" s="206"/>
      <c r="H36" s="206"/>
      <c r="I36" s="206"/>
      <c r="J36" s="275"/>
      <c r="K36" s="275"/>
      <c r="L36" s="275"/>
      <c r="M36" s="275"/>
      <c r="N36" s="275"/>
      <c r="O36" s="275"/>
      <c r="P36" s="275"/>
      <c r="Q36" s="275"/>
    </row>
    <row r="37" spans="1:18" s="58" customFormat="1" ht="13.15" customHeight="1" x14ac:dyDescent="0.2">
      <c r="A37" s="216">
        <v>65</v>
      </c>
      <c r="B37" s="278" t="s">
        <v>445</v>
      </c>
      <c r="C37" s="280">
        <f t="shared" ref="C37:Q37" si="22">SUM(C38:C39)</f>
        <v>142910</v>
      </c>
      <c r="D37" s="280">
        <f t="shared" si="22"/>
        <v>0</v>
      </c>
      <c r="E37" s="280">
        <f t="shared" si="22"/>
        <v>142910</v>
      </c>
      <c r="F37" s="280">
        <f t="shared" si="22"/>
        <v>0</v>
      </c>
      <c r="G37" s="280">
        <f t="shared" si="22"/>
        <v>142910</v>
      </c>
      <c r="H37" s="280">
        <f t="shared" si="22"/>
        <v>15000</v>
      </c>
      <c r="I37" s="280">
        <f t="shared" si="22"/>
        <v>157910</v>
      </c>
      <c r="J37" s="280">
        <f t="shared" si="22"/>
        <v>65000</v>
      </c>
      <c r="K37" s="280">
        <f t="shared" si="22"/>
        <v>0</v>
      </c>
      <c r="L37" s="280">
        <f t="shared" si="22"/>
        <v>0</v>
      </c>
      <c r="M37" s="280">
        <f t="shared" si="22"/>
        <v>0</v>
      </c>
      <c r="N37" s="280">
        <f t="shared" si="22"/>
        <v>0</v>
      </c>
      <c r="O37" s="280">
        <f t="shared" si="22"/>
        <v>92910</v>
      </c>
      <c r="P37" s="280">
        <f t="shared" si="22"/>
        <v>0</v>
      </c>
      <c r="Q37" s="280">
        <f t="shared" si="22"/>
        <v>0</v>
      </c>
    </row>
    <row r="38" spans="1:18" ht="13.15" customHeight="1" x14ac:dyDescent="0.2">
      <c r="A38" s="276">
        <v>65264</v>
      </c>
      <c r="B38" s="279" t="s">
        <v>495</v>
      </c>
      <c r="C38" s="206">
        <v>92910</v>
      </c>
      <c r="D38" s="206"/>
      <c r="E38" s="206">
        <f>C38+D38</f>
        <v>92910</v>
      </c>
      <c r="F38" s="206"/>
      <c r="G38" s="206">
        <f>E38+F38</f>
        <v>92910</v>
      </c>
      <c r="H38" s="206"/>
      <c r="I38" s="206">
        <f>G38+H38</f>
        <v>92910</v>
      </c>
      <c r="J38" s="275"/>
      <c r="K38" s="275"/>
      <c r="L38" s="275"/>
      <c r="M38" s="275"/>
      <c r="N38" s="275"/>
      <c r="O38" s="275">
        <v>92910</v>
      </c>
      <c r="P38" s="275"/>
      <c r="Q38" s="275"/>
    </row>
    <row r="39" spans="1:18" ht="13.15" customHeight="1" x14ac:dyDescent="0.2">
      <c r="A39" s="276">
        <v>65267</v>
      </c>
      <c r="B39" s="279" t="s">
        <v>337</v>
      </c>
      <c r="C39" s="206">
        <v>50000</v>
      </c>
      <c r="D39" s="206"/>
      <c r="E39" s="206">
        <f>C39+D39</f>
        <v>50000</v>
      </c>
      <c r="F39" s="206"/>
      <c r="G39" s="206">
        <f>E39+F39</f>
        <v>50000</v>
      </c>
      <c r="H39" s="206">
        <v>15000</v>
      </c>
      <c r="I39" s="206">
        <f>G39+H39</f>
        <v>65000</v>
      </c>
      <c r="J39" s="275">
        <v>65000</v>
      </c>
      <c r="K39" s="275"/>
      <c r="L39" s="275"/>
      <c r="M39" s="275"/>
      <c r="N39" s="275"/>
      <c r="O39" s="275">
        <v>0</v>
      </c>
      <c r="P39" s="275"/>
      <c r="Q39" s="275">
        <v>0</v>
      </c>
    </row>
    <row r="40" spans="1:18" ht="11.25" customHeight="1" x14ac:dyDescent="0.2">
      <c r="A40" s="276"/>
      <c r="B40" s="279"/>
      <c r="C40" s="206"/>
      <c r="D40" s="206"/>
      <c r="E40" s="206"/>
      <c r="F40" s="206"/>
      <c r="G40" s="206"/>
      <c r="H40" s="206"/>
      <c r="I40" s="206"/>
      <c r="J40" s="275"/>
      <c r="K40" s="275"/>
      <c r="L40" s="275"/>
      <c r="M40" s="275"/>
      <c r="N40" s="275"/>
      <c r="O40" s="275"/>
      <c r="P40" s="275"/>
      <c r="Q40" s="275"/>
    </row>
    <row r="41" spans="1:18" s="58" customFormat="1" ht="13.15" customHeight="1" x14ac:dyDescent="0.2">
      <c r="A41" s="216">
        <v>66</v>
      </c>
      <c r="B41" s="278" t="s">
        <v>446</v>
      </c>
      <c r="C41" s="280">
        <f t="shared" ref="C41:AF41" si="23">+C42</f>
        <v>480412</v>
      </c>
      <c r="D41" s="280">
        <f t="shared" si="23"/>
        <v>57322.6</v>
      </c>
      <c r="E41" s="280">
        <f t="shared" si="23"/>
        <v>1941011.65</v>
      </c>
      <c r="F41" s="280">
        <f t="shared" si="23"/>
        <v>5500</v>
      </c>
      <c r="G41" s="280">
        <f t="shared" si="23"/>
        <v>1946511.65</v>
      </c>
      <c r="H41" s="280">
        <f t="shared" si="23"/>
        <v>-299000</v>
      </c>
      <c r="I41" s="280">
        <f t="shared" si="23"/>
        <v>1647511.65</v>
      </c>
      <c r="J41" s="280">
        <f t="shared" si="23"/>
        <v>0</v>
      </c>
      <c r="K41" s="280">
        <f t="shared" si="23"/>
        <v>0</v>
      </c>
      <c r="L41" s="280">
        <f t="shared" si="23"/>
        <v>0</v>
      </c>
      <c r="M41" s="280">
        <f t="shared" si="23"/>
        <v>0</v>
      </c>
      <c r="N41" s="280">
        <f t="shared" si="23"/>
        <v>0</v>
      </c>
      <c r="O41" s="280">
        <f t="shared" si="23"/>
        <v>0</v>
      </c>
      <c r="P41" s="280">
        <f t="shared" si="23"/>
        <v>1647511.65</v>
      </c>
      <c r="Q41" s="280">
        <f t="shared" si="23"/>
        <v>0</v>
      </c>
    </row>
    <row r="42" spans="1:18" ht="13.15" customHeight="1" x14ac:dyDescent="0.2">
      <c r="A42" s="276">
        <v>66151</v>
      </c>
      <c r="B42" s="279" t="s">
        <v>338</v>
      </c>
      <c r="C42" s="206">
        <v>480412</v>
      </c>
      <c r="D42" s="206">
        <v>57322.6</v>
      </c>
      <c r="E42" s="206">
        <v>1941011.65</v>
      </c>
      <c r="F42" s="206">
        <v>5500</v>
      </c>
      <c r="G42" s="206">
        <f>E42+F42</f>
        <v>1946511.65</v>
      </c>
      <c r="H42" s="206">
        <v>-299000</v>
      </c>
      <c r="I42" s="206">
        <f>G42+H42</f>
        <v>1647511.65</v>
      </c>
      <c r="J42" s="275"/>
      <c r="K42" s="275"/>
      <c r="L42" s="275"/>
      <c r="M42" s="275"/>
      <c r="N42" s="275"/>
      <c r="O42" s="275"/>
      <c r="P42" s="275">
        <v>1647511.65</v>
      </c>
      <c r="Q42" s="275">
        <v>0</v>
      </c>
    </row>
    <row r="43" spans="1:18" ht="7.15" customHeight="1" x14ac:dyDescent="0.2">
      <c r="A43" s="276"/>
      <c r="B43" s="279"/>
      <c r="C43" s="206"/>
      <c r="D43" s="206"/>
      <c r="E43" s="206"/>
      <c r="F43" s="206"/>
      <c r="G43" s="206"/>
      <c r="H43" s="206"/>
      <c r="I43" s="206"/>
      <c r="J43" s="275"/>
      <c r="K43" s="275"/>
      <c r="L43" s="275"/>
      <c r="M43" s="275"/>
      <c r="N43" s="275"/>
      <c r="O43" s="275"/>
      <c r="P43" s="275"/>
      <c r="Q43" s="275"/>
    </row>
    <row r="44" spans="1:18" s="58" customFormat="1" ht="13.15" customHeight="1" x14ac:dyDescent="0.2">
      <c r="A44" s="216">
        <v>67</v>
      </c>
      <c r="B44" s="278" t="s">
        <v>447</v>
      </c>
      <c r="C44" s="203">
        <f>SUM(C45:C48)</f>
        <v>12396026</v>
      </c>
      <c r="D44" s="203">
        <f>SUM(D45:D48)</f>
        <v>971699.17999999993</v>
      </c>
      <c r="E44" s="203">
        <f t="shared" ref="E44:Q44" si="24">SUM(E45:E48)</f>
        <v>12283991.939999999</v>
      </c>
      <c r="F44" s="203">
        <f t="shared" si="24"/>
        <v>121580</v>
      </c>
      <c r="G44" s="203">
        <f t="shared" si="24"/>
        <v>12405571.939999999</v>
      </c>
      <c r="H44" s="203">
        <f t="shared" si="24"/>
        <v>1203300</v>
      </c>
      <c r="I44" s="203">
        <f t="shared" si="24"/>
        <v>13608871.939999999</v>
      </c>
      <c r="J44" s="203">
        <f t="shared" si="24"/>
        <v>12592440.5</v>
      </c>
      <c r="K44" s="203">
        <f t="shared" si="24"/>
        <v>0</v>
      </c>
      <c r="L44" s="203">
        <f t="shared" si="24"/>
        <v>315368</v>
      </c>
      <c r="M44" s="203">
        <f t="shared" si="24"/>
        <v>520967.44</v>
      </c>
      <c r="N44" s="203">
        <f t="shared" si="24"/>
        <v>180096</v>
      </c>
      <c r="O44" s="203">
        <f t="shared" si="24"/>
        <v>0</v>
      </c>
      <c r="P44" s="203">
        <f t="shared" si="24"/>
        <v>0</v>
      </c>
      <c r="Q44" s="203">
        <f t="shared" si="24"/>
        <v>0</v>
      </c>
      <c r="R44" s="55"/>
    </row>
    <row r="45" spans="1:18" ht="13.15" customHeight="1" x14ac:dyDescent="0.2">
      <c r="A45" s="276">
        <v>67111</v>
      </c>
      <c r="B45" s="279" t="s">
        <v>339</v>
      </c>
      <c r="C45" s="206">
        <v>326404.44</v>
      </c>
      <c r="D45" s="206"/>
      <c r="E45" s="206">
        <v>401063.44</v>
      </c>
      <c r="F45" s="206"/>
      <c r="G45" s="206">
        <f>E45+F45</f>
        <v>401063.44</v>
      </c>
      <c r="H45" s="206">
        <v>300000</v>
      </c>
      <c r="I45" s="206">
        <f>G45+H45</f>
        <v>701063.44</v>
      </c>
      <c r="J45" s="275"/>
      <c r="K45" s="275"/>
      <c r="L45" s="275"/>
      <c r="M45" s="275">
        <v>520967.44</v>
      </c>
      <c r="N45" s="206">
        <v>180096</v>
      </c>
      <c r="O45" s="275"/>
      <c r="P45" s="275"/>
      <c r="Q45" s="275"/>
    </row>
    <row r="46" spans="1:18" ht="13.15" customHeight="1" x14ac:dyDescent="0.2">
      <c r="A46" s="276">
        <v>67121</v>
      </c>
      <c r="B46" s="279" t="s">
        <v>340</v>
      </c>
      <c r="C46" s="206">
        <v>1740788</v>
      </c>
      <c r="D46" s="206">
        <v>-63836.76</v>
      </c>
      <c r="E46" s="206">
        <v>315368</v>
      </c>
      <c r="F46" s="206"/>
      <c r="G46" s="206">
        <f t="shared" ref="G46:I48" si="25">E46+F46</f>
        <v>315368</v>
      </c>
      <c r="H46" s="206"/>
      <c r="I46" s="206">
        <f t="shared" si="25"/>
        <v>315368</v>
      </c>
      <c r="J46" s="275"/>
      <c r="K46" s="275"/>
      <c r="L46" s="275">
        <v>315368</v>
      </c>
      <c r="M46" s="275"/>
      <c r="N46" s="275"/>
      <c r="O46" s="275"/>
      <c r="P46" s="275">
        <v>0</v>
      </c>
      <c r="Q46" s="275">
        <v>0</v>
      </c>
    </row>
    <row r="47" spans="1:18" ht="13.15" customHeight="1" x14ac:dyDescent="0.2">
      <c r="A47" s="276">
        <v>67311</v>
      </c>
      <c r="B47" s="279" t="s">
        <v>341</v>
      </c>
      <c r="C47" s="206">
        <v>9128833.5600000005</v>
      </c>
      <c r="D47" s="206">
        <v>894535.94</v>
      </c>
      <c r="E47" s="206">
        <v>10219560.5</v>
      </c>
      <c r="F47" s="206">
        <v>121580</v>
      </c>
      <c r="G47" s="206">
        <f t="shared" si="25"/>
        <v>10341140.5</v>
      </c>
      <c r="H47" s="206">
        <v>850000</v>
      </c>
      <c r="I47" s="206">
        <f t="shared" si="25"/>
        <v>11191140.5</v>
      </c>
      <c r="J47" s="275">
        <v>11191140.5</v>
      </c>
      <c r="K47" s="275"/>
      <c r="L47" s="275"/>
      <c r="M47" s="275"/>
      <c r="N47" s="275"/>
      <c r="O47" s="275"/>
      <c r="P47" s="275"/>
      <c r="Q47" s="275"/>
    </row>
    <row r="48" spans="1:18" ht="13.15" customHeight="1" x14ac:dyDescent="0.2">
      <c r="A48" s="276">
        <v>67311</v>
      </c>
      <c r="B48" s="279" t="s">
        <v>342</v>
      </c>
      <c r="C48" s="206">
        <v>1200000</v>
      </c>
      <c r="D48" s="206">
        <v>141000</v>
      </c>
      <c r="E48" s="206">
        <v>1348000</v>
      </c>
      <c r="F48" s="206"/>
      <c r="G48" s="206">
        <f t="shared" si="25"/>
        <v>1348000</v>
      </c>
      <c r="H48" s="206">
        <v>53300</v>
      </c>
      <c r="I48" s="206">
        <f t="shared" si="25"/>
        <v>1401300</v>
      </c>
      <c r="J48" s="275">
        <v>1401300</v>
      </c>
      <c r="K48" s="275"/>
      <c r="L48" s="275"/>
      <c r="M48" s="275"/>
      <c r="N48" s="275"/>
      <c r="O48" s="275"/>
      <c r="P48" s="275"/>
      <c r="Q48" s="275"/>
    </row>
    <row r="49" spans="1:19" ht="7.15" customHeight="1" x14ac:dyDescent="0.2">
      <c r="A49" s="276"/>
      <c r="B49" s="279"/>
      <c r="C49" s="206"/>
      <c r="D49" s="206"/>
      <c r="E49" s="206"/>
      <c r="F49" s="206"/>
      <c r="G49" s="206"/>
      <c r="H49" s="206"/>
      <c r="I49" s="206"/>
      <c r="J49" s="275"/>
      <c r="K49" s="275"/>
      <c r="L49" s="275"/>
      <c r="M49" s="275"/>
      <c r="N49" s="275"/>
      <c r="O49" s="275"/>
      <c r="P49" s="275"/>
      <c r="Q49" s="275"/>
    </row>
    <row r="50" spans="1:19" s="58" customFormat="1" ht="13.15" customHeight="1" x14ac:dyDescent="0.2">
      <c r="A50" s="216">
        <v>68</v>
      </c>
      <c r="B50" s="278" t="s">
        <v>448</v>
      </c>
      <c r="C50" s="280">
        <f t="shared" ref="C50:AF50" si="26">+C51</f>
        <v>500</v>
      </c>
      <c r="D50" s="280">
        <f t="shared" si="26"/>
        <v>0</v>
      </c>
      <c r="E50" s="280">
        <f t="shared" si="26"/>
        <v>500</v>
      </c>
      <c r="F50" s="280">
        <f t="shared" si="26"/>
        <v>0</v>
      </c>
      <c r="G50" s="280">
        <f t="shared" si="26"/>
        <v>500</v>
      </c>
      <c r="H50" s="280">
        <f t="shared" si="26"/>
        <v>0</v>
      </c>
      <c r="I50" s="280">
        <f t="shared" si="26"/>
        <v>500</v>
      </c>
      <c r="J50" s="280">
        <f t="shared" si="26"/>
        <v>0</v>
      </c>
      <c r="K50" s="280">
        <f t="shared" si="26"/>
        <v>0</v>
      </c>
      <c r="L50" s="280">
        <f t="shared" si="26"/>
        <v>0</v>
      </c>
      <c r="M50" s="280">
        <f t="shared" si="26"/>
        <v>0</v>
      </c>
      <c r="N50" s="280">
        <f t="shared" si="26"/>
        <v>0</v>
      </c>
      <c r="O50" s="280">
        <f t="shared" si="26"/>
        <v>0</v>
      </c>
      <c r="P50" s="280">
        <f t="shared" si="26"/>
        <v>500</v>
      </c>
      <c r="Q50" s="280">
        <f t="shared" si="26"/>
        <v>0</v>
      </c>
    </row>
    <row r="51" spans="1:19" ht="13.15" customHeight="1" x14ac:dyDescent="0.2">
      <c r="A51" s="276">
        <v>68311</v>
      </c>
      <c r="B51" s="279" t="s">
        <v>343</v>
      </c>
      <c r="C51" s="206">
        <v>500</v>
      </c>
      <c r="D51" s="206"/>
      <c r="E51" s="206">
        <f>C51+D51</f>
        <v>500</v>
      </c>
      <c r="F51" s="206"/>
      <c r="G51" s="206">
        <f>E51+F51</f>
        <v>500</v>
      </c>
      <c r="H51" s="206"/>
      <c r="I51" s="206">
        <f>G51+H51</f>
        <v>500</v>
      </c>
      <c r="J51" s="275"/>
      <c r="K51" s="275"/>
      <c r="L51" s="275"/>
      <c r="M51" s="275"/>
      <c r="N51" s="275"/>
      <c r="O51" s="275"/>
      <c r="P51" s="275">
        <v>500</v>
      </c>
      <c r="Q51" s="275">
        <v>0</v>
      </c>
      <c r="R51" s="58"/>
    </row>
    <row r="52" spans="1:19" ht="13.15" customHeight="1" x14ac:dyDescent="0.2">
      <c r="A52" s="276"/>
      <c r="B52" s="279"/>
      <c r="C52" s="206"/>
      <c r="D52" s="206"/>
      <c r="E52" s="206"/>
      <c r="F52" s="206"/>
      <c r="G52" s="206"/>
      <c r="H52" s="206"/>
      <c r="I52" s="206"/>
      <c r="J52" s="275"/>
      <c r="K52" s="275"/>
      <c r="L52" s="275"/>
      <c r="M52" s="275"/>
      <c r="N52" s="275"/>
      <c r="O52" s="275"/>
      <c r="P52" s="275"/>
      <c r="Q52" s="275"/>
    </row>
    <row r="53" spans="1:19" s="58" customFormat="1" ht="13.15" customHeight="1" x14ac:dyDescent="0.2">
      <c r="A53" s="267">
        <v>7</v>
      </c>
      <c r="B53" s="281" t="s">
        <v>449</v>
      </c>
      <c r="C53" s="269">
        <f>C55</f>
        <v>20000</v>
      </c>
      <c r="D53" s="269">
        <f>D55</f>
        <v>0</v>
      </c>
      <c r="E53" s="269">
        <f>E55</f>
        <v>20000</v>
      </c>
      <c r="F53" s="269">
        <f t="shared" ref="F53:Q53" si="27">F55</f>
        <v>0</v>
      </c>
      <c r="G53" s="269">
        <f t="shared" si="27"/>
        <v>20000</v>
      </c>
      <c r="H53" s="269">
        <f t="shared" si="27"/>
        <v>0</v>
      </c>
      <c r="I53" s="269">
        <f t="shared" si="27"/>
        <v>20000</v>
      </c>
      <c r="J53" s="269">
        <f t="shared" si="27"/>
        <v>0</v>
      </c>
      <c r="K53" s="269">
        <f t="shared" si="27"/>
        <v>0</v>
      </c>
      <c r="L53" s="269">
        <f t="shared" si="27"/>
        <v>0</v>
      </c>
      <c r="M53" s="269">
        <f t="shared" si="27"/>
        <v>0</v>
      </c>
      <c r="N53" s="269">
        <f t="shared" si="27"/>
        <v>0</v>
      </c>
      <c r="O53" s="269">
        <f t="shared" si="27"/>
        <v>0</v>
      </c>
      <c r="P53" s="269">
        <f t="shared" si="27"/>
        <v>20000</v>
      </c>
      <c r="Q53" s="269">
        <f t="shared" si="27"/>
        <v>0</v>
      </c>
      <c r="R53" s="55"/>
    </row>
    <row r="54" spans="1:19" x14ac:dyDescent="0.2">
      <c r="A54" s="276"/>
      <c r="B54" s="279"/>
      <c r="C54" s="206"/>
      <c r="D54" s="206"/>
      <c r="E54" s="206"/>
      <c r="F54" s="206"/>
      <c r="G54" s="206"/>
      <c r="H54" s="206"/>
      <c r="I54" s="206"/>
      <c r="J54" s="275"/>
      <c r="K54" s="275"/>
      <c r="L54" s="275"/>
      <c r="M54" s="275"/>
      <c r="N54" s="275"/>
      <c r="O54" s="275"/>
      <c r="P54" s="275"/>
      <c r="Q54" s="275"/>
      <c r="R54" s="58"/>
    </row>
    <row r="55" spans="1:19" s="58" customFormat="1" ht="13.15" customHeight="1" thickBot="1" x14ac:dyDescent="0.25">
      <c r="A55" s="282">
        <v>72</v>
      </c>
      <c r="B55" s="283" t="s">
        <v>450</v>
      </c>
      <c r="C55" s="284">
        <f>C56</f>
        <v>20000</v>
      </c>
      <c r="D55" s="284">
        <f>D56</f>
        <v>0</v>
      </c>
      <c r="E55" s="284">
        <f>E56</f>
        <v>20000</v>
      </c>
      <c r="F55" s="284">
        <f t="shared" ref="F55:Q55" si="28">F56</f>
        <v>0</v>
      </c>
      <c r="G55" s="284">
        <f t="shared" si="28"/>
        <v>20000</v>
      </c>
      <c r="H55" s="284">
        <f t="shared" si="28"/>
        <v>0</v>
      </c>
      <c r="I55" s="284">
        <f t="shared" si="28"/>
        <v>20000</v>
      </c>
      <c r="J55" s="284">
        <f t="shared" si="28"/>
        <v>0</v>
      </c>
      <c r="K55" s="284">
        <f t="shared" si="28"/>
        <v>0</v>
      </c>
      <c r="L55" s="284">
        <f t="shared" si="28"/>
        <v>0</v>
      </c>
      <c r="M55" s="284">
        <f t="shared" si="28"/>
        <v>0</v>
      </c>
      <c r="N55" s="284">
        <f t="shared" si="28"/>
        <v>0</v>
      </c>
      <c r="O55" s="284">
        <f t="shared" si="28"/>
        <v>0</v>
      </c>
      <c r="P55" s="284">
        <f t="shared" si="28"/>
        <v>20000</v>
      </c>
      <c r="Q55" s="284">
        <f t="shared" si="28"/>
        <v>0</v>
      </c>
    </row>
    <row r="56" spans="1:19" ht="13.15" customHeight="1" x14ac:dyDescent="0.2">
      <c r="A56" s="285">
        <v>72319</v>
      </c>
      <c r="B56" s="286" t="s">
        <v>344</v>
      </c>
      <c r="C56" s="193">
        <v>20000</v>
      </c>
      <c r="D56" s="193"/>
      <c r="E56" s="193">
        <f>C56+D56</f>
        <v>20000</v>
      </c>
      <c r="F56" s="193"/>
      <c r="G56" s="193">
        <f>E56+F56</f>
        <v>20000</v>
      </c>
      <c r="H56" s="193"/>
      <c r="I56" s="193">
        <f>G56+H56</f>
        <v>20000</v>
      </c>
      <c r="J56" s="287"/>
      <c r="K56" s="287"/>
      <c r="L56" s="287"/>
      <c r="M56" s="287"/>
      <c r="N56" s="287"/>
      <c r="O56" s="287"/>
      <c r="P56" s="287">
        <v>20000</v>
      </c>
      <c r="Q56" s="287">
        <v>0</v>
      </c>
      <c r="R56" s="58"/>
    </row>
    <row r="57" spans="1:19" ht="13.15" customHeight="1" x14ac:dyDescent="0.2">
      <c r="A57" s="194">
        <v>8</v>
      </c>
      <c r="B57" s="195" t="s">
        <v>541</v>
      </c>
      <c r="C57" s="196">
        <f t="shared" ref="C57:S58" si="29">C58</f>
        <v>0</v>
      </c>
      <c r="D57" s="196">
        <f t="shared" si="29"/>
        <v>0</v>
      </c>
      <c r="E57" s="196">
        <f t="shared" si="29"/>
        <v>0</v>
      </c>
      <c r="F57" s="196">
        <f t="shared" si="29"/>
        <v>0</v>
      </c>
      <c r="G57" s="196">
        <f t="shared" si="29"/>
        <v>0</v>
      </c>
      <c r="H57" s="196">
        <f t="shared" si="29"/>
        <v>0</v>
      </c>
      <c r="I57" s="196">
        <f t="shared" si="29"/>
        <v>0</v>
      </c>
      <c r="J57" s="196">
        <f t="shared" si="29"/>
        <v>0</v>
      </c>
      <c r="K57" s="196">
        <f t="shared" si="29"/>
        <v>0</v>
      </c>
      <c r="L57" s="196">
        <f t="shared" si="29"/>
        <v>0</v>
      </c>
      <c r="M57" s="196">
        <f t="shared" si="29"/>
        <v>0</v>
      </c>
      <c r="N57" s="196">
        <f t="shared" si="29"/>
        <v>0</v>
      </c>
      <c r="O57" s="196">
        <f t="shared" si="29"/>
        <v>0</v>
      </c>
      <c r="P57" s="196">
        <f t="shared" si="29"/>
        <v>0</v>
      </c>
      <c r="Q57" s="196">
        <f t="shared" si="29"/>
        <v>0</v>
      </c>
      <c r="R57" s="199"/>
      <c r="S57" s="200"/>
    </row>
    <row r="58" spans="1:19" ht="13.15" customHeight="1" x14ac:dyDescent="0.2">
      <c r="A58" s="288">
        <v>84</v>
      </c>
      <c r="B58" s="277" t="s">
        <v>542</v>
      </c>
      <c r="C58" s="206">
        <f t="shared" si="29"/>
        <v>0</v>
      </c>
      <c r="D58" s="206">
        <f t="shared" si="29"/>
        <v>0</v>
      </c>
      <c r="E58" s="206">
        <f t="shared" si="29"/>
        <v>0</v>
      </c>
      <c r="F58" s="206"/>
      <c r="G58" s="206">
        <f>E58+F58</f>
        <v>0</v>
      </c>
      <c r="H58" s="206"/>
      <c r="I58" s="206">
        <f>G58+H58</f>
        <v>0</v>
      </c>
      <c r="J58" s="206">
        <f t="shared" ref="J58:Q58" si="30">J59</f>
        <v>0</v>
      </c>
      <c r="K58" s="206">
        <f t="shared" si="30"/>
        <v>0</v>
      </c>
      <c r="L58" s="206">
        <f t="shared" si="30"/>
        <v>0</v>
      </c>
      <c r="M58" s="206">
        <f t="shared" si="30"/>
        <v>0</v>
      </c>
      <c r="N58" s="206">
        <f t="shared" si="30"/>
        <v>0</v>
      </c>
      <c r="O58" s="206">
        <f t="shared" si="30"/>
        <v>0</v>
      </c>
      <c r="P58" s="206">
        <f t="shared" si="30"/>
        <v>0</v>
      </c>
      <c r="Q58" s="206">
        <f t="shared" si="30"/>
        <v>0</v>
      </c>
      <c r="R58" s="198"/>
      <c r="S58" s="197"/>
    </row>
    <row r="59" spans="1:19" ht="13.15" customHeight="1" x14ac:dyDescent="0.2">
      <c r="A59" s="288">
        <v>84453</v>
      </c>
      <c r="B59" s="289" t="s">
        <v>543</v>
      </c>
      <c r="C59" s="206">
        <v>0</v>
      </c>
      <c r="D59" s="206"/>
      <c r="E59" s="206">
        <f>C59+D59</f>
        <v>0</v>
      </c>
      <c r="F59" s="206"/>
      <c r="G59" s="206">
        <f>E59+F59</f>
        <v>0</v>
      </c>
      <c r="H59" s="206"/>
      <c r="I59" s="206">
        <f>G59+H59</f>
        <v>0</v>
      </c>
      <c r="J59" s="206"/>
      <c r="K59" s="206"/>
      <c r="L59" s="275"/>
      <c r="M59" s="271"/>
      <c r="N59" s="271"/>
      <c r="O59" s="271"/>
      <c r="P59" s="271">
        <v>0</v>
      </c>
      <c r="Q59" s="271">
        <v>0</v>
      </c>
      <c r="R59" s="198"/>
      <c r="S59" s="197"/>
    </row>
    <row r="60" spans="1:19" ht="12.75" thickBot="1" x14ac:dyDescent="0.25">
      <c r="A60" s="234"/>
      <c r="B60" s="222"/>
      <c r="C60" s="290"/>
      <c r="D60" s="290"/>
      <c r="E60" s="290"/>
      <c r="F60" s="290"/>
      <c r="G60" s="290"/>
      <c r="H60" s="290"/>
      <c r="I60" s="290"/>
      <c r="J60" s="231"/>
      <c r="K60" s="231"/>
      <c r="L60" s="231"/>
      <c r="M60" s="231"/>
      <c r="N60" s="231"/>
      <c r="O60" s="231"/>
      <c r="P60" s="231"/>
      <c r="Q60" s="231"/>
      <c r="R60" s="58"/>
    </row>
    <row r="61" spans="1:19" s="58" customFormat="1" ht="24" customHeight="1" x14ac:dyDescent="0.2">
      <c r="A61" s="255" t="s">
        <v>451</v>
      </c>
      <c r="B61" s="256"/>
      <c r="C61" s="257" t="e">
        <f t="shared" ref="C61:Q61" si="31">C63+C216+C252</f>
        <v>#REF!</v>
      </c>
      <c r="D61" s="257" t="e">
        <f t="shared" si="31"/>
        <v>#REF!</v>
      </c>
      <c r="E61" s="257">
        <f t="shared" si="31"/>
        <v>15784122</v>
      </c>
      <c r="F61" s="257">
        <f t="shared" si="31"/>
        <v>127080</v>
      </c>
      <c r="G61" s="257">
        <f>G63+G216+G252</f>
        <v>15911202</v>
      </c>
      <c r="H61" s="257">
        <f>H63+H216+H252</f>
        <v>1099300</v>
      </c>
      <c r="I61" s="257">
        <f t="shared" ref="I61" si="32">I63+I216+I252</f>
        <v>17010502</v>
      </c>
      <c r="J61" s="257">
        <f t="shared" si="31"/>
        <v>12657440.500000002</v>
      </c>
      <c r="K61" s="257">
        <f t="shared" si="31"/>
        <v>455000</v>
      </c>
      <c r="L61" s="257">
        <f t="shared" si="31"/>
        <v>315368</v>
      </c>
      <c r="M61" s="257">
        <f t="shared" si="31"/>
        <v>520967.44</v>
      </c>
      <c r="N61" s="257">
        <f t="shared" si="31"/>
        <v>180096</v>
      </c>
      <c r="O61" s="257">
        <f t="shared" si="31"/>
        <v>92910</v>
      </c>
      <c r="P61" s="257">
        <f t="shared" si="31"/>
        <v>1668311.65</v>
      </c>
      <c r="Q61" s="257">
        <f t="shared" si="31"/>
        <v>1120408.4100000001</v>
      </c>
      <c r="R61" s="55"/>
    </row>
    <row r="62" spans="1:19" ht="13.15" customHeight="1" x14ac:dyDescent="0.2">
      <c r="A62" s="276"/>
      <c r="B62" s="277"/>
      <c r="C62" s="206"/>
      <c r="D62" s="206"/>
      <c r="E62" s="206"/>
      <c r="F62" s="206"/>
      <c r="G62" s="206"/>
      <c r="H62" s="206"/>
      <c r="I62" s="206"/>
      <c r="J62" s="275"/>
      <c r="K62" s="275"/>
      <c r="L62" s="275"/>
      <c r="M62" s="275"/>
      <c r="N62" s="275"/>
      <c r="O62" s="275"/>
      <c r="P62" s="275"/>
      <c r="Q62" s="275"/>
      <c r="R62" s="58"/>
      <c r="S62" s="223"/>
    </row>
    <row r="63" spans="1:19" s="58" customFormat="1" ht="13.15" customHeight="1" x14ac:dyDescent="0.2">
      <c r="A63" s="267">
        <v>3</v>
      </c>
      <c r="B63" s="268" t="s">
        <v>331</v>
      </c>
      <c r="C63" s="269" t="e">
        <f t="shared" ref="C63:Q63" si="33">C65+C82+C196+C208+C206</f>
        <v>#REF!</v>
      </c>
      <c r="D63" s="269" t="e">
        <f t="shared" si="33"/>
        <v>#REF!</v>
      </c>
      <c r="E63" s="269">
        <f t="shared" si="33"/>
        <v>12846322</v>
      </c>
      <c r="F63" s="269">
        <f t="shared" si="33"/>
        <v>121580</v>
      </c>
      <c r="G63" s="269">
        <f t="shared" si="33"/>
        <v>12967902</v>
      </c>
      <c r="H63" s="269">
        <f t="shared" si="33"/>
        <v>1098300</v>
      </c>
      <c r="I63" s="269">
        <f t="shared" ref="I63" si="34">I65+I82+I196+I208+I206</f>
        <v>14066202</v>
      </c>
      <c r="J63" s="269">
        <f t="shared" si="33"/>
        <v>12657440.500000002</v>
      </c>
      <c r="K63" s="269">
        <f t="shared" si="33"/>
        <v>455000</v>
      </c>
      <c r="L63" s="269">
        <f t="shared" si="33"/>
        <v>0</v>
      </c>
      <c r="M63" s="269">
        <f t="shared" si="33"/>
        <v>220967.44</v>
      </c>
      <c r="N63" s="269">
        <f t="shared" si="33"/>
        <v>180096</v>
      </c>
      <c r="O63" s="269">
        <f t="shared" si="33"/>
        <v>92910</v>
      </c>
      <c r="P63" s="269">
        <f t="shared" si="33"/>
        <v>459788.06</v>
      </c>
      <c r="Q63" s="269">
        <f t="shared" si="33"/>
        <v>0</v>
      </c>
      <c r="R63" s="55"/>
      <c r="S63" s="55"/>
    </row>
    <row r="64" spans="1:19" ht="13.15" customHeight="1" x14ac:dyDescent="0.2">
      <c r="A64" s="276"/>
      <c r="B64" s="277"/>
      <c r="C64" s="206"/>
      <c r="D64" s="206"/>
      <c r="E64" s="206"/>
      <c r="F64" s="206"/>
      <c r="G64" s="206"/>
      <c r="H64" s="206"/>
      <c r="I64" s="206"/>
      <c r="J64" s="275"/>
      <c r="K64" s="275"/>
      <c r="L64" s="275"/>
      <c r="M64" s="275"/>
      <c r="N64" s="275"/>
      <c r="O64" s="275"/>
      <c r="P64" s="275"/>
      <c r="Q64" s="275"/>
      <c r="R64" s="58"/>
    </row>
    <row r="65" spans="1:19" s="58" customFormat="1" ht="13.15" customHeight="1" x14ac:dyDescent="0.2">
      <c r="A65" s="216">
        <v>31</v>
      </c>
      <c r="B65" s="278" t="s">
        <v>452</v>
      </c>
      <c r="C65" s="203" t="e">
        <f t="shared" ref="C65:Q65" si="35">C66+C69+C77+C79</f>
        <v>#REF!</v>
      </c>
      <c r="D65" s="203" t="e">
        <f t="shared" si="35"/>
        <v>#REF!</v>
      </c>
      <c r="E65" s="203">
        <f t="shared" si="35"/>
        <v>9532849</v>
      </c>
      <c r="F65" s="203">
        <f t="shared" si="35"/>
        <v>12000</v>
      </c>
      <c r="G65" s="203">
        <f t="shared" si="35"/>
        <v>9544849</v>
      </c>
      <c r="H65" s="203">
        <f t="shared" si="35"/>
        <v>835000</v>
      </c>
      <c r="I65" s="203">
        <f t="shared" ref="I65" si="36">I66+I69+I77+I79</f>
        <v>10379849</v>
      </c>
      <c r="J65" s="203">
        <f t="shared" si="35"/>
        <v>9253054.9400000013</v>
      </c>
      <c r="K65" s="203">
        <f t="shared" si="35"/>
        <v>383000</v>
      </c>
      <c r="L65" s="203">
        <f t="shared" si="35"/>
        <v>0</v>
      </c>
      <c r="M65" s="203">
        <f t="shared" si="35"/>
        <v>11000</v>
      </c>
      <c r="N65" s="203">
        <f t="shared" si="35"/>
        <v>180096</v>
      </c>
      <c r="O65" s="203">
        <f t="shared" si="35"/>
        <v>92910</v>
      </c>
      <c r="P65" s="203">
        <f t="shared" si="35"/>
        <v>459788.06</v>
      </c>
      <c r="Q65" s="203">
        <f t="shared" si="35"/>
        <v>0</v>
      </c>
      <c r="R65" s="55"/>
      <c r="S65" s="223"/>
    </row>
    <row r="66" spans="1:19" s="58" customFormat="1" ht="13.15" customHeight="1" x14ac:dyDescent="0.2">
      <c r="A66" s="207">
        <v>3111</v>
      </c>
      <c r="B66" s="192" t="s">
        <v>346</v>
      </c>
      <c r="C66" s="291">
        <f>C67+C68</f>
        <v>7081449</v>
      </c>
      <c r="D66" s="291">
        <f>D67+D68</f>
        <v>980000</v>
      </c>
      <c r="E66" s="291">
        <f>E67+E68</f>
        <v>8061449</v>
      </c>
      <c r="F66" s="291">
        <f t="shared" ref="F66:H66" si="37">F67+F68</f>
        <v>0</v>
      </c>
      <c r="G66" s="291">
        <f t="shared" si="37"/>
        <v>8061449</v>
      </c>
      <c r="H66" s="291">
        <f t="shared" si="37"/>
        <v>695000</v>
      </c>
      <c r="I66" s="291">
        <f t="shared" ref="I66" si="38">I67+I68</f>
        <v>8756449</v>
      </c>
      <c r="J66" s="291">
        <f t="shared" ref="J66:P66" si="39">J67+J68</f>
        <v>7693654.9400000004</v>
      </c>
      <c r="K66" s="291">
        <f t="shared" si="39"/>
        <v>330000</v>
      </c>
      <c r="L66" s="291">
        <f t="shared" si="39"/>
        <v>0</v>
      </c>
      <c r="M66" s="291">
        <f t="shared" si="39"/>
        <v>0</v>
      </c>
      <c r="N66" s="291">
        <f t="shared" si="39"/>
        <v>180096</v>
      </c>
      <c r="O66" s="291">
        <f t="shared" si="39"/>
        <v>92910</v>
      </c>
      <c r="P66" s="291">
        <f t="shared" si="39"/>
        <v>459788.06</v>
      </c>
      <c r="Q66" s="291">
        <f>Q67+Q68</f>
        <v>0</v>
      </c>
      <c r="R66" s="55"/>
      <c r="S66" s="63"/>
    </row>
    <row r="67" spans="1:19" ht="13.15" customHeight="1" x14ac:dyDescent="0.2">
      <c r="A67" s="292">
        <v>31111</v>
      </c>
      <c r="B67" s="293" t="s">
        <v>345</v>
      </c>
      <c r="C67" s="206">
        <v>7051449</v>
      </c>
      <c r="D67" s="206">
        <v>980000</v>
      </c>
      <c r="E67" s="206">
        <f>C67+D67</f>
        <v>8031449</v>
      </c>
      <c r="F67" s="206"/>
      <c r="G67" s="206">
        <f>E67+F67</f>
        <v>8031449</v>
      </c>
      <c r="H67" s="206">
        <v>680000</v>
      </c>
      <c r="I67" s="206">
        <f>G67+H67</f>
        <v>8711449</v>
      </c>
      <c r="J67" s="275">
        <v>7648654.9400000004</v>
      </c>
      <c r="K67" s="275">
        <v>330000</v>
      </c>
      <c r="L67" s="275">
        <v>0</v>
      </c>
      <c r="M67" s="275">
        <v>0</v>
      </c>
      <c r="N67" s="275">
        <v>180096</v>
      </c>
      <c r="O67" s="275">
        <v>92910</v>
      </c>
      <c r="P67" s="275">
        <v>459788.06</v>
      </c>
      <c r="Q67" s="275">
        <v>0</v>
      </c>
      <c r="R67" s="55" t="s">
        <v>571</v>
      </c>
    </row>
    <row r="68" spans="1:19" ht="13.15" customHeight="1" x14ac:dyDescent="0.2">
      <c r="A68" s="292">
        <v>31113</v>
      </c>
      <c r="B68" s="293" t="s">
        <v>555</v>
      </c>
      <c r="C68" s="206">
        <v>30000</v>
      </c>
      <c r="D68" s="206"/>
      <c r="E68" s="206">
        <f>C68+D68</f>
        <v>30000</v>
      </c>
      <c r="F68" s="206"/>
      <c r="G68" s="206">
        <f>E68+F68</f>
        <v>30000</v>
      </c>
      <c r="H68" s="206">
        <v>15000</v>
      </c>
      <c r="I68" s="206">
        <f>G68+H68</f>
        <v>45000</v>
      </c>
      <c r="J68" s="275">
        <v>45000</v>
      </c>
      <c r="K68" s="275"/>
      <c r="L68" s="275"/>
      <c r="M68" s="275"/>
      <c r="N68" s="275"/>
      <c r="O68" s="275"/>
      <c r="P68" s="275"/>
      <c r="Q68" s="275"/>
      <c r="R68" s="55"/>
    </row>
    <row r="69" spans="1:19" s="58" customFormat="1" ht="13.15" customHeight="1" x14ac:dyDescent="0.2">
      <c r="A69" s="207">
        <v>3121</v>
      </c>
      <c r="B69" s="192" t="s">
        <v>352</v>
      </c>
      <c r="C69" s="294">
        <f t="shared" ref="C69:P69" si="40">SUM(C70:C76)</f>
        <v>249117</v>
      </c>
      <c r="D69" s="294">
        <f t="shared" si="40"/>
        <v>44183</v>
      </c>
      <c r="E69" s="294">
        <f t="shared" si="40"/>
        <v>293300</v>
      </c>
      <c r="F69" s="294">
        <f t="shared" si="40"/>
        <v>12000</v>
      </c>
      <c r="G69" s="294">
        <f t="shared" si="40"/>
        <v>305300</v>
      </c>
      <c r="H69" s="294">
        <f t="shared" si="40"/>
        <v>0</v>
      </c>
      <c r="I69" s="294">
        <f t="shared" ref="I69" si="41">SUM(I70:I76)</f>
        <v>305300</v>
      </c>
      <c r="J69" s="294">
        <f t="shared" si="40"/>
        <v>276300</v>
      </c>
      <c r="K69" s="294">
        <f t="shared" si="40"/>
        <v>18000</v>
      </c>
      <c r="L69" s="294">
        <f t="shared" si="40"/>
        <v>0</v>
      </c>
      <c r="M69" s="294">
        <f t="shared" si="40"/>
        <v>11000</v>
      </c>
      <c r="N69" s="294">
        <f t="shared" si="40"/>
        <v>0</v>
      </c>
      <c r="O69" s="294">
        <f t="shared" si="40"/>
        <v>0</v>
      </c>
      <c r="P69" s="294">
        <f t="shared" si="40"/>
        <v>0</v>
      </c>
      <c r="Q69" s="294">
        <f>SUM(Q70:Q76)</f>
        <v>0</v>
      </c>
      <c r="S69" s="223"/>
    </row>
    <row r="70" spans="1:19" ht="13.15" customHeight="1" x14ac:dyDescent="0.2">
      <c r="A70" s="292">
        <v>31212</v>
      </c>
      <c r="B70" s="293" t="s">
        <v>347</v>
      </c>
      <c r="C70" s="206">
        <v>40000</v>
      </c>
      <c r="D70" s="206"/>
      <c r="E70" s="206">
        <f t="shared" ref="E70:E76" si="42">C70+D70</f>
        <v>40000</v>
      </c>
      <c r="F70" s="206"/>
      <c r="G70" s="206">
        <f>E70+F70</f>
        <v>40000</v>
      </c>
      <c r="H70" s="206">
        <v>8000</v>
      </c>
      <c r="I70" s="206">
        <f>G70+H70</f>
        <v>48000</v>
      </c>
      <c r="J70" s="295">
        <v>48000</v>
      </c>
      <c r="K70" s="275"/>
      <c r="L70" s="275"/>
      <c r="M70" s="275"/>
      <c r="N70" s="275"/>
      <c r="O70" s="275"/>
      <c r="P70" s="275">
        <v>0</v>
      </c>
      <c r="Q70" s="275">
        <v>0</v>
      </c>
      <c r="R70" s="58"/>
    </row>
    <row r="71" spans="1:19" ht="13.15" customHeight="1" x14ac:dyDescent="0.2">
      <c r="A71" s="292">
        <v>312130</v>
      </c>
      <c r="B71" s="293" t="s">
        <v>348</v>
      </c>
      <c r="C71" s="206">
        <v>20000</v>
      </c>
      <c r="D71" s="206"/>
      <c r="E71" s="206">
        <f t="shared" si="42"/>
        <v>20000</v>
      </c>
      <c r="F71" s="206"/>
      <c r="G71" s="206">
        <f t="shared" ref="G71:I76" si="43">E71+F71</f>
        <v>20000</v>
      </c>
      <c r="H71" s="206"/>
      <c r="I71" s="206">
        <f t="shared" si="43"/>
        <v>20000</v>
      </c>
      <c r="J71" s="275">
        <v>20000</v>
      </c>
      <c r="K71" s="275"/>
      <c r="L71" s="275"/>
      <c r="M71" s="275"/>
      <c r="N71" s="275"/>
      <c r="O71" s="275"/>
      <c r="P71" s="275"/>
      <c r="Q71" s="275"/>
      <c r="R71" s="55"/>
      <c r="S71" s="223"/>
    </row>
    <row r="72" spans="1:19" ht="13.15" customHeight="1" x14ac:dyDescent="0.2">
      <c r="A72" s="292">
        <v>312131</v>
      </c>
      <c r="B72" s="296" t="s">
        <v>200</v>
      </c>
      <c r="C72" s="206">
        <v>90000</v>
      </c>
      <c r="D72" s="206"/>
      <c r="E72" s="206">
        <f t="shared" si="42"/>
        <v>90000</v>
      </c>
      <c r="F72" s="206"/>
      <c r="G72" s="206">
        <f t="shared" si="43"/>
        <v>90000</v>
      </c>
      <c r="H72" s="206"/>
      <c r="I72" s="206">
        <f t="shared" si="43"/>
        <v>90000</v>
      </c>
      <c r="J72" s="295">
        <v>82000</v>
      </c>
      <c r="K72" s="275">
        <v>8000</v>
      </c>
      <c r="L72" s="275"/>
      <c r="M72" s="275"/>
      <c r="N72" s="275"/>
      <c r="O72" s="275"/>
      <c r="P72" s="275"/>
      <c r="Q72" s="275"/>
      <c r="R72" s="58"/>
      <c r="S72" s="223"/>
    </row>
    <row r="73" spans="1:19" ht="13.15" customHeight="1" x14ac:dyDescent="0.2">
      <c r="A73" s="292">
        <v>31214</v>
      </c>
      <c r="B73" s="293" t="s">
        <v>201</v>
      </c>
      <c r="C73" s="206">
        <v>9300</v>
      </c>
      <c r="D73" s="206"/>
      <c r="E73" s="206">
        <f t="shared" si="42"/>
        <v>9300</v>
      </c>
      <c r="F73" s="206"/>
      <c r="G73" s="206">
        <f t="shared" si="43"/>
        <v>9300</v>
      </c>
      <c r="H73" s="206"/>
      <c r="I73" s="206">
        <f t="shared" si="43"/>
        <v>9300</v>
      </c>
      <c r="J73" s="295">
        <v>9300</v>
      </c>
      <c r="K73" s="275"/>
      <c r="L73" s="275"/>
      <c r="M73" s="275"/>
      <c r="N73" s="275"/>
      <c r="O73" s="275"/>
      <c r="P73" s="275"/>
      <c r="Q73" s="275"/>
      <c r="R73" s="58"/>
    </row>
    <row r="74" spans="1:19" ht="13.15" customHeight="1" x14ac:dyDescent="0.2">
      <c r="A74" s="292">
        <v>31215</v>
      </c>
      <c r="B74" s="293" t="s">
        <v>349</v>
      </c>
      <c r="C74" s="206">
        <v>30000</v>
      </c>
      <c r="D74" s="206"/>
      <c r="E74" s="206">
        <f t="shared" si="42"/>
        <v>30000</v>
      </c>
      <c r="F74" s="206"/>
      <c r="G74" s="206">
        <f t="shared" si="43"/>
        <v>30000</v>
      </c>
      <c r="H74" s="206">
        <v>-8000</v>
      </c>
      <c r="I74" s="206">
        <f t="shared" si="43"/>
        <v>22000</v>
      </c>
      <c r="J74" s="295">
        <v>22000</v>
      </c>
      <c r="K74" s="275"/>
      <c r="L74" s="275"/>
      <c r="M74" s="275"/>
      <c r="N74" s="275"/>
      <c r="O74" s="275"/>
      <c r="P74" s="275"/>
      <c r="Q74" s="275"/>
      <c r="R74" s="58"/>
    </row>
    <row r="75" spans="1:19" ht="13.15" customHeight="1" x14ac:dyDescent="0.2">
      <c r="A75" s="292">
        <v>31216</v>
      </c>
      <c r="B75" s="293" t="s">
        <v>350</v>
      </c>
      <c r="C75" s="206">
        <v>56417</v>
      </c>
      <c r="D75" s="206">
        <v>33583</v>
      </c>
      <c r="E75" s="206">
        <f t="shared" si="42"/>
        <v>90000</v>
      </c>
      <c r="F75" s="206"/>
      <c r="G75" s="206">
        <f t="shared" si="43"/>
        <v>90000</v>
      </c>
      <c r="H75" s="206"/>
      <c r="I75" s="206">
        <f t="shared" si="43"/>
        <v>90000</v>
      </c>
      <c r="J75" s="295">
        <v>80000</v>
      </c>
      <c r="K75" s="275">
        <v>10000</v>
      </c>
      <c r="L75" s="275"/>
      <c r="M75" s="275"/>
      <c r="N75" s="275"/>
      <c r="O75" s="275"/>
      <c r="P75" s="275"/>
      <c r="Q75" s="275"/>
      <c r="R75" s="58"/>
    </row>
    <row r="76" spans="1:19" ht="13.15" customHeight="1" x14ac:dyDescent="0.2">
      <c r="A76" s="292">
        <v>31219</v>
      </c>
      <c r="B76" s="293" t="s">
        <v>581</v>
      </c>
      <c r="C76" s="206">
        <v>3400</v>
      </c>
      <c r="D76" s="206">
        <v>10600</v>
      </c>
      <c r="E76" s="206">
        <f t="shared" si="42"/>
        <v>14000</v>
      </c>
      <c r="F76" s="206">
        <v>12000</v>
      </c>
      <c r="G76" s="206">
        <f t="shared" si="43"/>
        <v>26000</v>
      </c>
      <c r="H76" s="206"/>
      <c r="I76" s="206">
        <f t="shared" si="43"/>
        <v>26000</v>
      </c>
      <c r="J76" s="295">
        <v>15000</v>
      </c>
      <c r="K76" s="275"/>
      <c r="L76" s="275"/>
      <c r="M76" s="275">
        <v>11000</v>
      </c>
      <c r="N76" s="275"/>
      <c r="O76" s="275"/>
      <c r="P76" s="275"/>
      <c r="Q76" s="275"/>
      <c r="R76" s="58"/>
    </row>
    <row r="77" spans="1:19" ht="13.15" customHeight="1" x14ac:dyDescent="0.2">
      <c r="A77" s="207">
        <v>3131</v>
      </c>
      <c r="B77" s="192" t="s">
        <v>553</v>
      </c>
      <c r="C77" s="205" t="e">
        <f>C78+#REF!</f>
        <v>#REF!</v>
      </c>
      <c r="D77" s="205" t="e">
        <f>D78+#REF!</f>
        <v>#REF!</v>
      </c>
      <c r="E77" s="205">
        <f>E78</f>
        <v>15300</v>
      </c>
      <c r="F77" s="205">
        <f t="shared" ref="F77:Q77" si="44">F78</f>
        <v>0</v>
      </c>
      <c r="G77" s="205">
        <f t="shared" si="44"/>
        <v>15300</v>
      </c>
      <c r="H77" s="205">
        <f t="shared" si="44"/>
        <v>0</v>
      </c>
      <c r="I77" s="205">
        <f t="shared" si="44"/>
        <v>15300</v>
      </c>
      <c r="J77" s="205">
        <f t="shared" si="44"/>
        <v>15300</v>
      </c>
      <c r="K77" s="205">
        <f t="shared" si="44"/>
        <v>0</v>
      </c>
      <c r="L77" s="205">
        <f t="shared" si="44"/>
        <v>0</v>
      </c>
      <c r="M77" s="205">
        <f t="shared" si="44"/>
        <v>0</v>
      </c>
      <c r="N77" s="205">
        <f t="shared" si="44"/>
        <v>0</v>
      </c>
      <c r="O77" s="205">
        <f t="shared" si="44"/>
        <v>0</v>
      </c>
      <c r="P77" s="205">
        <f t="shared" si="44"/>
        <v>0</v>
      </c>
      <c r="Q77" s="205">
        <f t="shared" si="44"/>
        <v>0</v>
      </c>
      <c r="R77" s="58"/>
    </row>
    <row r="78" spans="1:19" ht="13.15" customHeight="1" x14ac:dyDescent="0.2">
      <c r="A78" s="292">
        <v>31311</v>
      </c>
      <c r="B78" s="293" t="s">
        <v>597</v>
      </c>
      <c r="C78" s="206">
        <v>15000</v>
      </c>
      <c r="D78" s="206"/>
      <c r="E78" s="206">
        <v>15300</v>
      </c>
      <c r="F78" s="206"/>
      <c r="G78" s="206">
        <f>E78+F78</f>
        <v>15300</v>
      </c>
      <c r="H78" s="206"/>
      <c r="I78" s="206">
        <f>G78+H78</f>
        <v>15300</v>
      </c>
      <c r="J78" s="295">
        <v>15300</v>
      </c>
      <c r="K78" s="275"/>
      <c r="L78" s="275"/>
      <c r="M78" s="275"/>
      <c r="N78" s="275"/>
      <c r="O78" s="275"/>
      <c r="P78" s="275"/>
      <c r="Q78" s="275"/>
      <c r="R78" s="58"/>
    </row>
    <row r="79" spans="1:19" s="58" customFormat="1" ht="13.15" customHeight="1" x14ac:dyDescent="0.2">
      <c r="A79" s="207">
        <v>3132</v>
      </c>
      <c r="B79" s="192" t="s">
        <v>353</v>
      </c>
      <c r="C79" s="205">
        <f>C80+C81</f>
        <v>840300</v>
      </c>
      <c r="D79" s="205">
        <f>D80+D81</f>
        <v>322500</v>
      </c>
      <c r="E79" s="205">
        <f t="shared" ref="E79:Q79" si="45">E80+E81</f>
        <v>1162800</v>
      </c>
      <c r="F79" s="205">
        <f t="shared" si="45"/>
        <v>0</v>
      </c>
      <c r="G79" s="205">
        <f t="shared" si="45"/>
        <v>1162800</v>
      </c>
      <c r="H79" s="205">
        <f t="shared" si="45"/>
        <v>140000</v>
      </c>
      <c r="I79" s="205">
        <f t="shared" ref="I79" si="46">I80+I81</f>
        <v>1302800</v>
      </c>
      <c r="J79" s="205">
        <f t="shared" si="45"/>
        <v>1267800</v>
      </c>
      <c r="K79" s="205">
        <f t="shared" si="45"/>
        <v>35000</v>
      </c>
      <c r="L79" s="205">
        <f t="shared" si="45"/>
        <v>0</v>
      </c>
      <c r="M79" s="205">
        <f t="shared" si="45"/>
        <v>0</v>
      </c>
      <c r="N79" s="205">
        <f t="shared" si="45"/>
        <v>0</v>
      </c>
      <c r="O79" s="205">
        <f t="shared" si="45"/>
        <v>0</v>
      </c>
      <c r="P79" s="205">
        <f t="shared" si="45"/>
        <v>0</v>
      </c>
      <c r="Q79" s="205">
        <f t="shared" si="45"/>
        <v>0</v>
      </c>
      <c r="S79" s="63"/>
    </row>
    <row r="80" spans="1:19" ht="13.15" customHeight="1" x14ac:dyDescent="0.2">
      <c r="A80" s="292">
        <v>31321</v>
      </c>
      <c r="B80" s="293" t="s">
        <v>517</v>
      </c>
      <c r="C80" s="206">
        <v>840000</v>
      </c>
      <c r="D80" s="206">
        <v>322500</v>
      </c>
      <c r="E80" s="206">
        <f>C80+D80</f>
        <v>1162500</v>
      </c>
      <c r="F80" s="206"/>
      <c r="G80" s="206">
        <f>E80+F80</f>
        <v>1162500</v>
      </c>
      <c r="H80" s="206">
        <v>140000</v>
      </c>
      <c r="I80" s="206">
        <f>G80+H80</f>
        <v>1302500</v>
      </c>
      <c r="J80" s="295">
        <v>1267500</v>
      </c>
      <c r="K80" s="295">
        <v>35000</v>
      </c>
      <c r="L80" s="295"/>
      <c r="M80" s="295"/>
      <c r="N80" s="295"/>
      <c r="O80" s="295"/>
      <c r="P80" s="295"/>
      <c r="Q80" s="295"/>
      <c r="R80" s="58"/>
    </row>
    <row r="81" spans="1:18" ht="13.15" customHeight="1" x14ac:dyDescent="0.2">
      <c r="A81" s="292">
        <v>31322</v>
      </c>
      <c r="B81" s="293" t="s">
        <v>554</v>
      </c>
      <c r="C81" s="206">
        <v>300</v>
      </c>
      <c r="D81" s="206"/>
      <c r="E81" s="206">
        <f>C81+D81</f>
        <v>300</v>
      </c>
      <c r="F81" s="206"/>
      <c r="G81" s="206">
        <f>E81+F81</f>
        <v>300</v>
      </c>
      <c r="H81" s="206"/>
      <c r="I81" s="206">
        <f>G81+H81</f>
        <v>300</v>
      </c>
      <c r="J81" s="295">
        <v>300</v>
      </c>
      <c r="K81" s="295"/>
      <c r="L81" s="295"/>
      <c r="M81" s="295"/>
      <c r="N81" s="295"/>
      <c r="O81" s="295"/>
      <c r="P81" s="295"/>
      <c r="Q81" s="295"/>
      <c r="R81" s="58"/>
    </row>
    <row r="82" spans="1:18" s="58" customFormat="1" ht="13.15" customHeight="1" x14ac:dyDescent="0.2">
      <c r="A82" s="216">
        <v>32</v>
      </c>
      <c r="B82" s="278" t="s">
        <v>453</v>
      </c>
      <c r="C82" s="203">
        <f>C83+C91+C94+C97+C100+C106+C110+C115+C120+C124+C126+C133+C139+C144+C151+C155+C159+C164+C166+C172+C177+C180+C184+C186+C188+C193+C191</f>
        <v>2599072</v>
      </c>
      <c r="D82" s="203">
        <f>D83+D91+D94+D97+D100+D106+D110+D115+D120+D124+D126+D133+D139+D144+D151+D155+D159+D164+D166+D172+D177+D180+D184+D186+D188+D193+D191</f>
        <v>316641</v>
      </c>
      <c r="E82" s="203">
        <f>E83+E91+E94+E97+E100+E106+E110+E115+E120+E124+E126+E133+E139+E144+E151+E155+E159+E164+E166+E172+E177+E180+E184+E186+E188+E193+E191+E174</f>
        <v>3269703</v>
      </c>
      <c r="F82" s="203">
        <f>F83+F91+F94+F97+F100+F106+F110+F115+F120+F124+F126+F133+F139+F144+F151+F155+F159+F164+F166+F172+F177+F180+F184+F186+F188+F193+F191+F174</f>
        <v>109580</v>
      </c>
      <c r="G82" s="203">
        <f>G83+G91+G94+G97+G100+G106+G110+G115+G120+G124+G126+G133+G139+G144+G151+G155+G159+G164+G166+G172+G177+G180+G184+G186+G188+G193+G191+G174</f>
        <v>3379283</v>
      </c>
      <c r="H82" s="203">
        <f>H83+H91+H94+H97+H100+H106+H110+H115+H120+H124+H126+H133+H139+H144+H151+H155+H159+H164+H166+H172+H177+H180+H184+H186+H188+H193+H191+H174</f>
        <v>263300</v>
      </c>
      <c r="I82" s="203">
        <f t="shared" ref="I82" si="47">I83+I91+I94+I97+I100+I106+I110+I115+I120+I124+I126+I133+I139+I144+I151+I155+I159+I164+I166+I172+I177+I180+I184+I186+I188+I193+I191+I174</f>
        <v>3642583</v>
      </c>
      <c r="J82" s="203">
        <f t="shared" ref="J82:Q82" si="48">J83+J91+J94+J97+J100+J106+J110+J115+J120+J124+J126+J133+J139+J144+J151+J155+J159+J164+J166+J172+J177+J180+J184+J186+J188+J193+J191+J174</f>
        <v>3360615.56</v>
      </c>
      <c r="K82" s="203">
        <f t="shared" si="48"/>
        <v>72000</v>
      </c>
      <c r="L82" s="203">
        <f t="shared" si="48"/>
        <v>0</v>
      </c>
      <c r="M82" s="203">
        <f t="shared" si="48"/>
        <v>209967.44</v>
      </c>
      <c r="N82" s="203">
        <f t="shared" si="48"/>
        <v>0</v>
      </c>
      <c r="O82" s="203">
        <f t="shared" si="48"/>
        <v>0</v>
      </c>
      <c r="P82" s="203">
        <f t="shared" si="48"/>
        <v>0</v>
      </c>
      <c r="Q82" s="203">
        <f t="shared" si="48"/>
        <v>0</v>
      </c>
    </row>
    <row r="83" spans="1:18" s="58" customFormat="1" ht="13.15" customHeight="1" x14ac:dyDescent="0.2">
      <c r="A83" s="207">
        <v>3211</v>
      </c>
      <c r="B83" s="192" t="s">
        <v>359</v>
      </c>
      <c r="C83" s="205">
        <f>SUM(C84:C90)</f>
        <v>49530</v>
      </c>
      <c r="D83" s="205">
        <f>SUM(D84:D90)</f>
        <v>0</v>
      </c>
      <c r="E83" s="205">
        <f>SUM(E84:E90)</f>
        <v>63780</v>
      </c>
      <c r="F83" s="205">
        <f t="shared" ref="F83" si="49">SUM(F84:F90)</f>
        <v>-12000</v>
      </c>
      <c r="G83" s="205">
        <f>SUM(G84:G90)</f>
        <v>51780</v>
      </c>
      <c r="H83" s="205">
        <f>SUM(H84:H90)</f>
        <v>4000</v>
      </c>
      <c r="I83" s="205">
        <f t="shared" ref="I83" si="50">SUM(I84:I90)</f>
        <v>55780</v>
      </c>
      <c r="J83" s="205">
        <f t="shared" ref="J83:P83" si="51">SUM(J84:J90)</f>
        <v>49780</v>
      </c>
      <c r="K83" s="205">
        <f t="shared" si="51"/>
        <v>6000</v>
      </c>
      <c r="L83" s="205">
        <f t="shared" si="51"/>
        <v>0</v>
      </c>
      <c r="M83" s="205">
        <f t="shared" si="51"/>
        <v>0</v>
      </c>
      <c r="N83" s="205">
        <f t="shared" si="51"/>
        <v>0</v>
      </c>
      <c r="O83" s="205">
        <f t="shared" si="51"/>
        <v>0</v>
      </c>
      <c r="P83" s="205">
        <f t="shared" si="51"/>
        <v>0</v>
      </c>
      <c r="Q83" s="205">
        <f>SUM(Q84:Q90)</f>
        <v>0</v>
      </c>
    </row>
    <row r="84" spans="1:18" ht="13.15" customHeight="1" x14ac:dyDescent="0.2">
      <c r="A84" s="292">
        <v>32111</v>
      </c>
      <c r="B84" s="293" t="s">
        <v>355</v>
      </c>
      <c r="C84" s="206">
        <v>44000</v>
      </c>
      <c r="D84" s="206"/>
      <c r="E84" s="206">
        <f t="shared" ref="E84:E89" si="52">C84+D84</f>
        <v>44000</v>
      </c>
      <c r="F84" s="206"/>
      <c r="G84" s="206">
        <f>E84+F84</f>
        <v>44000</v>
      </c>
      <c r="H84" s="206"/>
      <c r="I84" s="206">
        <f>G84+H84</f>
        <v>44000</v>
      </c>
      <c r="J84" s="275">
        <v>42000</v>
      </c>
      <c r="K84" s="275">
        <v>2000</v>
      </c>
      <c r="L84" s="275"/>
      <c r="M84" s="275"/>
      <c r="N84" s="275"/>
      <c r="O84" s="275"/>
      <c r="P84" s="275"/>
      <c r="Q84" s="275"/>
      <c r="R84" s="58"/>
    </row>
    <row r="85" spans="1:18" ht="13.15" customHeight="1" x14ac:dyDescent="0.2">
      <c r="A85" s="292">
        <v>32112</v>
      </c>
      <c r="B85" s="293" t="s">
        <v>518</v>
      </c>
      <c r="C85" s="206">
        <v>700</v>
      </c>
      <c r="D85" s="206"/>
      <c r="E85" s="206">
        <v>1500</v>
      </c>
      <c r="F85" s="206"/>
      <c r="G85" s="206">
        <f t="shared" ref="G85:I90" si="53">E85+F85</f>
        <v>1500</v>
      </c>
      <c r="H85" s="206"/>
      <c r="I85" s="206">
        <f t="shared" si="53"/>
        <v>1500</v>
      </c>
      <c r="J85" s="275">
        <v>1500</v>
      </c>
      <c r="K85" s="275"/>
      <c r="L85" s="275"/>
      <c r="M85" s="275"/>
      <c r="N85" s="275"/>
      <c r="O85" s="275"/>
      <c r="P85" s="275"/>
      <c r="Q85" s="275"/>
      <c r="R85" s="58"/>
    </row>
    <row r="86" spans="1:18" ht="13.15" customHeight="1" x14ac:dyDescent="0.2">
      <c r="A86" s="292">
        <v>32113</v>
      </c>
      <c r="B86" s="293" t="s">
        <v>356</v>
      </c>
      <c r="C86" s="206">
        <v>2660</v>
      </c>
      <c r="D86" s="206"/>
      <c r="E86" s="206">
        <f t="shared" si="52"/>
        <v>2660</v>
      </c>
      <c r="F86" s="206"/>
      <c r="G86" s="206">
        <f t="shared" si="53"/>
        <v>2660</v>
      </c>
      <c r="H86" s="206">
        <v>4000</v>
      </c>
      <c r="I86" s="206">
        <f t="shared" si="53"/>
        <v>6660</v>
      </c>
      <c r="J86" s="275">
        <v>2660</v>
      </c>
      <c r="K86" s="275">
        <v>4000</v>
      </c>
      <c r="L86" s="275"/>
      <c r="M86" s="275"/>
      <c r="N86" s="275"/>
      <c r="O86" s="275"/>
      <c r="P86" s="275"/>
      <c r="Q86" s="275"/>
      <c r="R86" s="58"/>
    </row>
    <row r="87" spans="1:18" ht="13.15" customHeight="1" x14ac:dyDescent="0.2">
      <c r="A87" s="292">
        <v>32114</v>
      </c>
      <c r="B87" s="293" t="s">
        <v>519</v>
      </c>
      <c r="C87" s="206">
        <v>550</v>
      </c>
      <c r="D87" s="206"/>
      <c r="E87" s="206">
        <v>1400</v>
      </c>
      <c r="F87" s="206"/>
      <c r="G87" s="206">
        <f t="shared" si="53"/>
        <v>1400</v>
      </c>
      <c r="H87" s="206"/>
      <c r="I87" s="206">
        <f t="shared" si="53"/>
        <v>1400</v>
      </c>
      <c r="J87" s="275">
        <v>1400</v>
      </c>
      <c r="K87" s="275"/>
      <c r="L87" s="275"/>
      <c r="M87" s="275"/>
      <c r="N87" s="275"/>
      <c r="O87" s="275"/>
      <c r="P87" s="275"/>
      <c r="Q87" s="275"/>
      <c r="R87" s="58"/>
    </row>
    <row r="88" spans="1:18" ht="13.15" customHeight="1" x14ac:dyDescent="0.2">
      <c r="A88" s="292">
        <v>32115</v>
      </c>
      <c r="B88" s="293" t="s">
        <v>357</v>
      </c>
      <c r="C88" s="206">
        <v>670</v>
      </c>
      <c r="D88" s="206"/>
      <c r="E88" s="206">
        <f t="shared" si="52"/>
        <v>670</v>
      </c>
      <c r="F88" s="206"/>
      <c r="G88" s="206">
        <f t="shared" si="53"/>
        <v>670</v>
      </c>
      <c r="H88" s="206"/>
      <c r="I88" s="206">
        <f t="shared" si="53"/>
        <v>670</v>
      </c>
      <c r="J88" s="275">
        <v>670</v>
      </c>
      <c r="K88" s="275"/>
      <c r="L88" s="275"/>
      <c r="M88" s="275"/>
      <c r="N88" s="275"/>
      <c r="O88" s="275"/>
      <c r="P88" s="275"/>
      <c r="Q88" s="275"/>
      <c r="R88" s="58"/>
    </row>
    <row r="89" spans="1:18" ht="13.15" customHeight="1" x14ac:dyDescent="0.2">
      <c r="A89" s="292">
        <v>32116</v>
      </c>
      <c r="B89" s="293" t="s">
        <v>520</v>
      </c>
      <c r="C89" s="206">
        <v>550</v>
      </c>
      <c r="D89" s="206"/>
      <c r="E89" s="206">
        <f t="shared" si="52"/>
        <v>550</v>
      </c>
      <c r="F89" s="206"/>
      <c r="G89" s="206">
        <f t="shared" si="53"/>
        <v>550</v>
      </c>
      <c r="H89" s="206"/>
      <c r="I89" s="206">
        <f t="shared" si="53"/>
        <v>550</v>
      </c>
      <c r="J89" s="275">
        <v>550</v>
      </c>
      <c r="K89" s="275"/>
      <c r="L89" s="275"/>
      <c r="M89" s="275"/>
      <c r="N89" s="275"/>
      <c r="O89" s="275"/>
      <c r="P89" s="275"/>
      <c r="Q89" s="275"/>
      <c r="R89" s="58"/>
    </row>
    <row r="90" spans="1:18" ht="13.15" customHeight="1" x14ac:dyDescent="0.2">
      <c r="A90" s="292">
        <v>32119</v>
      </c>
      <c r="B90" s="293" t="s">
        <v>358</v>
      </c>
      <c r="C90" s="206">
        <v>400</v>
      </c>
      <c r="D90" s="206"/>
      <c r="E90" s="206">
        <v>13000</v>
      </c>
      <c r="F90" s="206">
        <v>-12000</v>
      </c>
      <c r="G90" s="206">
        <f t="shared" si="53"/>
        <v>1000</v>
      </c>
      <c r="H90" s="206"/>
      <c r="I90" s="206">
        <f t="shared" si="53"/>
        <v>1000</v>
      </c>
      <c r="J90" s="275">
        <v>1000</v>
      </c>
      <c r="K90" s="275"/>
      <c r="L90" s="275"/>
      <c r="M90" s="275"/>
      <c r="N90" s="275"/>
      <c r="O90" s="275"/>
      <c r="P90" s="275"/>
      <c r="Q90" s="275"/>
      <c r="R90" s="58"/>
    </row>
    <row r="91" spans="1:18" ht="13.15" customHeight="1" x14ac:dyDescent="0.2">
      <c r="A91" s="207">
        <v>3212</v>
      </c>
      <c r="B91" s="192" t="s">
        <v>360</v>
      </c>
      <c r="C91" s="205">
        <f>C92+C93</f>
        <v>201350</v>
      </c>
      <c r="D91" s="205">
        <f>D92+D93</f>
        <v>9000</v>
      </c>
      <c r="E91" s="205">
        <f>E92+E93</f>
        <v>209350</v>
      </c>
      <c r="F91" s="205">
        <f t="shared" ref="F91:H91" si="54">F92+F93</f>
        <v>0</v>
      </c>
      <c r="G91" s="205">
        <f t="shared" si="54"/>
        <v>209350</v>
      </c>
      <c r="H91" s="205">
        <f t="shared" si="54"/>
        <v>50000</v>
      </c>
      <c r="I91" s="205">
        <f t="shared" ref="I91" si="55">I92+I93</f>
        <v>259350</v>
      </c>
      <c r="J91" s="205">
        <f t="shared" ref="J91:P91" si="56">J92+J93</f>
        <v>231350</v>
      </c>
      <c r="K91" s="205">
        <f t="shared" si="56"/>
        <v>28000</v>
      </c>
      <c r="L91" s="205">
        <f t="shared" si="56"/>
        <v>0</v>
      </c>
      <c r="M91" s="205">
        <f t="shared" si="56"/>
        <v>0</v>
      </c>
      <c r="N91" s="205">
        <f t="shared" si="56"/>
        <v>0</v>
      </c>
      <c r="O91" s="205">
        <f t="shared" si="56"/>
        <v>0</v>
      </c>
      <c r="P91" s="205">
        <f t="shared" si="56"/>
        <v>0</v>
      </c>
      <c r="Q91" s="205">
        <f>Q92+Q93</f>
        <v>0</v>
      </c>
      <c r="R91" s="58"/>
    </row>
    <row r="92" spans="1:18" ht="13.15" customHeight="1" x14ac:dyDescent="0.2">
      <c r="A92" s="292">
        <v>32121</v>
      </c>
      <c r="B92" s="293" t="s">
        <v>360</v>
      </c>
      <c r="C92" s="206">
        <v>200000</v>
      </c>
      <c r="D92" s="206">
        <v>9000</v>
      </c>
      <c r="E92" s="206">
        <v>208000</v>
      </c>
      <c r="F92" s="206"/>
      <c r="G92" s="206">
        <f>E92+F92</f>
        <v>208000</v>
      </c>
      <c r="H92" s="206">
        <v>50000</v>
      </c>
      <c r="I92" s="206">
        <f>G92+H92</f>
        <v>258000</v>
      </c>
      <c r="J92" s="275">
        <v>230000</v>
      </c>
      <c r="K92" s="275">
        <v>28000</v>
      </c>
      <c r="L92" s="275"/>
      <c r="M92" s="275"/>
      <c r="N92" s="275"/>
      <c r="O92" s="275"/>
      <c r="P92" s="275"/>
      <c r="Q92" s="275"/>
      <c r="R92" s="58"/>
    </row>
    <row r="93" spans="1:18" ht="13.15" customHeight="1" x14ac:dyDescent="0.2">
      <c r="A93" s="292">
        <v>32123</v>
      </c>
      <c r="B93" s="293" t="s">
        <v>544</v>
      </c>
      <c r="C93" s="206">
        <v>1350</v>
      </c>
      <c r="D93" s="206"/>
      <c r="E93" s="206">
        <f>C93+D93</f>
        <v>1350</v>
      </c>
      <c r="F93" s="206"/>
      <c r="G93" s="206">
        <f>E93+F93</f>
        <v>1350</v>
      </c>
      <c r="H93" s="206"/>
      <c r="I93" s="206">
        <f>G93+H93</f>
        <v>1350</v>
      </c>
      <c r="J93" s="275">
        <v>1350</v>
      </c>
      <c r="K93" s="275"/>
      <c r="L93" s="275"/>
      <c r="M93" s="275"/>
      <c r="N93" s="275"/>
      <c r="O93" s="275"/>
      <c r="P93" s="275"/>
      <c r="Q93" s="275"/>
      <c r="R93" s="58"/>
    </row>
    <row r="94" spans="1:18" ht="13.15" customHeight="1" x14ac:dyDescent="0.2">
      <c r="A94" s="207">
        <v>3213</v>
      </c>
      <c r="B94" s="192" t="s">
        <v>312</v>
      </c>
      <c r="C94" s="294">
        <f>C95+C96</f>
        <v>35000</v>
      </c>
      <c r="D94" s="294">
        <f>D95+D96</f>
        <v>0</v>
      </c>
      <c r="E94" s="294">
        <f>E95+E96</f>
        <v>35000</v>
      </c>
      <c r="F94" s="294">
        <f t="shared" ref="F94:H94" si="57">F95+F96</f>
        <v>20000</v>
      </c>
      <c r="G94" s="294">
        <f t="shared" si="57"/>
        <v>55000</v>
      </c>
      <c r="H94" s="294">
        <f t="shared" si="57"/>
        <v>10000</v>
      </c>
      <c r="I94" s="294">
        <f t="shared" ref="I94" si="58">I95+I96</f>
        <v>65000</v>
      </c>
      <c r="J94" s="294">
        <f t="shared" ref="J94:Q94" si="59">J95+J96</f>
        <v>30000</v>
      </c>
      <c r="K94" s="294">
        <f t="shared" si="59"/>
        <v>35000</v>
      </c>
      <c r="L94" s="294">
        <f t="shared" si="59"/>
        <v>0</v>
      </c>
      <c r="M94" s="294">
        <f t="shared" si="59"/>
        <v>0</v>
      </c>
      <c r="N94" s="294">
        <f t="shared" si="59"/>
        <v>0</v>
      </c>
      <c r="O94" s="294">
        <f t="shared" si="59"/>
        <v>0</v>
      </c>
      <c r="P94" s="294">
        <f t="shared" si="59"/>
        <v>0</v>
      </c>
      <c r="Q94" s="294">
        <f t="shared" si="59"/>
        <v>0</v>
      </c>
      <c r="R94" s="58"/>
    </row>
    <row r="95" spans="1:18" ht="13.15" customHeight="1" x14ac:dyDescent="0.2">
      <c r="A95" s="276" t="s">
        <v>454</v>
      </c>
      <c r="B95" s="297" t="s">
        <v>455</v>
      </c>
      <c r="C95" s="206">
        <v>30000</v>
      </c>
      <c r="D95" s="206"/>
      <c r="E95" s="206">
        <f>C95+D95</f>
        <v>30000</v>
      </c>
      <c r="F95" s="206">
        <v>20000</v>
      </c>
      <c r="G95" s="206">
        <f>E95+F95</f>
        <v>50000</v>
      </c>
      <c r="H95" s="206">
        <v>10000</v>
      </c>
      <c r="I95" s="206">
        <f>G95+H95</f>
        <v>60000</v>
      </c>
      <c r="J95" s="275">
        <v>25000</v>
      </c>
      <c r="K95" s="275">
        <v>35000</v>
      </c>
      <c r="L95" s="275"/>
      <c r="M95" s="275"/>
      <c r="N95" s="275"/>
      <c r="O95" s="275"/>
      <c r="P95" s="275"/>
      <c r="Q95" s="275"/>
      <c r="R95" s="58" t="s">
        <v>579</v>
      </c>
    </row>
    <row r="96" spans="1:18" ht="13.15" customHeight="1" x14ac:dyDescent="0.2">
      <c r="A96" s="276">
        <v>32132</v>
      </c>
      <c r="B96" s="297" t="s">
        <v>567</v>
      </c>
      <c r="C96" s="206">
        <v>5000</v>
      </c>
      <c r="D96" s="206"/>
      <c r="E96" s="206">
        <f>C96+D96</f>
        <v>5000</v>
      </c>
      <c r="F96" s="206"/>
      <c r="G96" s="206">
        <f>E96+F96</f>
        <v>5000</v>
      </c>
      <c r="H96" s="206"/>
      <c r="I96" s="206">
        <f>G96+H96</f>
        <v>5000</v>
      </c>
      <c r="J96" s="275">
        <v>5000</v>
      </c>
      <c r="K96" s="275"/>
      <c r="L96" s="275"/>
      <c r="M96" s="275"/>
      <c r="N96" s="275"/>
      <c r="O96" s="275"/>
      <c r="P96" s="275"/>
      <c r="Q96" s="275"/>
      <c r="R96" s="58"/>
    </row>
    <row r="97" spans="1:18" ht="13.15" customHeight="1" x14ac:dyDescent="0.2">
      <c r="A97" s="207">
        <v>3214</v>
      </c>
      <c r="B97" s="192" t="s">
        <v>362</v>
      </c>
      <c r="C97" s="294">
        <f t="shared" ref="C97:P97" si="60">SUM(C98:C99)</f>
        <v>5550</v>
      </c>
      <c r="D97" s="294">
        <f t="shared" si="60"/>
        <v>0</v>
      </c>
      <c r="E97" s="294">
        <f t="shared" si="60"/>
        <v>5550</v>
      </c>
      <c r="F97" s="294">
        <f t="shared" si="60"/>
        <v>0</v>
      </c>
      <c r="G97" s="294">
        <f t="shared" si="60"/>
        <v>5550</v>
      </c>
      <c r="H97" s="294">
        <f t="shared" si="60"/>
        <v>0</v>
      </c>
      <c r="I97" s="294">
        <f t="shared" ref="I97" si="61">SUM(I98:I99)</f>
        <v>5550</v>
      </c>
      <c r="J97" s="294">
        <f t="shared" si="60"/>
        <v>5550</v>
      </c>
      <c r="K97" s="294">
        <f t="shared" si="60"/>
        <v>0</v>
      </c>
      <c r="L97" s="294">
        <f t="shared" si="60"/>
        <v>0</v>
      </c>
      <c r="M97" s="294">
        <f t="shared" si="60"/>
        <v>0</v>
      </c>
      <c r="N97" s="294">
        <f t="shared" si="60"/>
        <v>0</v>
      </c>
      <c r="O97" s="294">
        <f t="shared" si="60"/>
        <v>0</v>
      </c>
      <c r="P97" s="294">
        <f t="shared" si="60"/>
        <v>0</v>
      </c>
      <c r="Q97" s="294">
        <f>SUM(Q98:Q99)</f>
        <v>0</v>
      </c>
      <c r="R97" s="58"/>
    </row>
    <row r="98" spans="1:18" ht="13.15" customHeight="1" x14ac:dyDescent="0.2">
      <c r="A98" s="276">
        <v>32141</v>
      </c>
      <c r="B98" s="298" t="s">
        <v>361</v>
      </c>
      <c r="C98" s="206">
        <v>550</v>
      </c>
      <c r="D98" s="206"/>
      <c r="E98" s="206">
        <f>C98+D98</f>
        <v>550</v>
      </c>
      <c r="F98" s="206"/>
      <c r="G98" s="206">
        <f>E98+F98</f>
        <v>550</v>
      </c>
      <c r="H98" s="206"/>
      <c r="I98" s="206">
        <f>G98+H98</f>
        <v>550</v>
      </c>
      <c r="J98" s="275">
        <v>550</v>
      </c>
      <c r="K98" s="275"/>
      <c r="L98" s="275"/>
      <c r="M98" s="275"/>
      <c r="N98" s="275"/>
      <c r="O98" s="275"/>
      <c r="P98" s="275"/>
      <c r="Q98" s="275"/>
      <c r="R98" s="58"/>
    </row>
    <row r="99" spans="1:18" ht="13.15" customHeight="1" x14ac:dyDescent="0.2">
      <c r="A99" s="276">
        <v>32149</v>
      </c>
      <c r="B99" s="293" t="s">
        <v>362</v>
      </c>
      <c r="C99" s="206">
        <v>5000</v>
      </c>
      <c r="D99" s="206"/>
      <c r="E99" s="206">
        <f>C99+D99</f>
        <v>5000</v>
      </c>
      <c r="F99" s="206"/>
      <c r="G99" s="206">
        <f>E99+F99</f>
        <v>5000</v>
      </c>
      <c r="H99" s="206"/>
      <c r="I99" s="206">
        <f>G99+H99</f>
        <v>5000</v>
      </c>
      <c r="J99" s="275">
        <v>5000</v>
      </c>
      <c r="K99" s="275"/>
      <c r="L99" s="275"/>
      <c r="M99" s="275"/>
      <c r="N99" s="275"/>
      <c r="O99" s="275"/>
      <c r="P99" s="275"/>
      <c r="Q99" s="275"/>
      <c r="R99" s="58"/>
    </row>
    <row r="100" spans="1:18" ht="13.15" customHeight="1" x14ac:dyDescent="0.2">
      <c r="A100" s="207">
        <v>3221</v>
      </c>
      <c r="B100" s="192" t="s">
        <v>368</v>
      </c>
      <c r="C100" s="294">
        <f t="shared" ref="C100:P100" si="62">SUM(C101:C105)</f>
        <v>37460</v>
      </c>
      <c r="D100" s="294">
        <f t="shared" si="62"/>
        <v>0</v>
      </c>
      <c r="E100" s="294">
        <f t="shared" si="62"/>
        <v>45660</v>
      </c>
      <c r="F100" s="294">
        <f t="shared" si="62"/>
        <v>0</v>
      </c>
      <c r="G100" s="294">
        <f t="shared" si="62"/>
        <v>45660</v>
      </c>
      <c r="H100" s="294">
        <f t="shared" si="62"/>
        <v>0</v>
      </c>
      <c r="I100" s="294">
        <f t="shared" ref="I100" si="63">SUM(I101:I105)</f>
        <v>45660</v>
      </c>
      <c r="J100" s="294">
        <f t="shared" si="62"/>
        <v>45660</v>
      </c>
      <c r="K100" s="294">
        <f t="shared" si="62"/>
        <v>0</v>
      </c>
      <c r="L100" s="294">
        <f t="shared" si="62"/>
        <v>0</v>
      </c>
      <c r="M100" s="294">
        <f t="shared" si="62"/>
        <v>0</v>
      </c>
      <c r="N100" s="294">
        <f t="shared" si="62"/>
        <v>0</v>
      </c>
      <c r="O100" s="294">
        <f t="shared" si="62"/>
        <v>0</v>
      </c>
      <c r="P100" s="294">
        <f t="shared" si="62"/>
        <v>0</v>
      </c>
      <c r="Q100" s="294">
        <f>SUM(Q101:Q105)</f>
        <v>0</v>
      </c>
      <c r="R100" s="58"/>
    </row>
    <row r="101" spans="1:18" ht="13.15" customHeight="1" x14ac:dyDescent="0.2">
      <c r="A101" s="292">
        <v>32211</v>
      </c>
      <c r="B101" s="293" t="s">
        <v>363</v>
      </c>
      <c r="C101" s="206">
        <v>13000</v>
      </c>
      <c r="D101" s="206"/>
      <c r="E101" s="206">
        <f>C101+D101</f>
        <v>13000</v>
      </c>
      <c r="F101" s="206"/>
      <c r="G101" s="206">
        <f>E101+F101</f>
        <v>13000</v>
      </c>
      <c r="H101" s="206"/>
      <c r="I101" s="206">
        <f>G101+H101</f>
        <v>13000</v>
      </c>
      <c r="J101" s="275">
        <v>13000</v>
      </c>
      <c r="K101" s="275"/>
      <c r="L101" s="275"/>
      <c r="M101" s="275"/>
      <c r="N101" s="275"/>
      <c r="O101" s="275"/>
      <c r="P101" s="275"/>
      <c r="Q101" s="275"/>
      <c r="R101" s="58"/>
    </row>
    <row r="102" spans="1:18" ht="13.15" customHeight="1" x14ac:dyDescent="0.2">
      <c r="A102" s="292">
        <v>32212</v>
      </c>
      <c r="B102" s="293" t="s">
        <v>364</v>
      </c>
      <c r="C102" s="206">
        <v>660</v>
      </c>
      <c r="D102" s="206"/>
      <c r="E102" s="206">
        <f>C102+D102</f>
        <v>660</v>
      </c>
      <c r="F102" s="206"/>
      <c r="G102" s="206">
        <f t="shared" ref="G102:I105" si="64">E102+F102</f>
        <v>660</v>
      </c>
      <c r="H102" s="206"/>
      <c r="I102" s="206">
        <f t="shared" si="64"/>
        <v>660</v>
      </c>
      <c r="J102" s="275">
        <v>660</v>
      </c>
      <c r="K102" s="275"/>
      <c r="L102" s="275"/>
      <c r="M102" s="275"/>
      <c r="N102" s="275"/>
      <c r="O102" s="275"/>
      <c r="P102" s="275"/>
      <c r="Q102" s="275"/>
      <c r="R102" s="58"/>
    </row>
    <row r="103" spans="1:18" ht="13.15" customHeight="1" x14ac:dyDescent="0.2">
      <c r="A103" s="292">
        <v>32214</v>
      </c>
      <c r="B103" s="293" t="s">
        <v>365</v>
      </c>
      <c r="C103" s="206">
        <v>5500</v>
      </c>
      <c r="D103" s="206"/>
      <c r="E103" s="206">
        <f>C103+D103</f>
        <v>5500</v>
      </c>
      <c r="F103" s="206"/>
      <c r="G103" s="206">
        <f t="shared" si="64"/>
        <v>5500</v>
      </c>
      <c r="H103" s="206"/>
      <c r="I103" s="206">
        <f t="shared" si="64"/>
        <v>5500</v>
      </c>
      <c r="J103" s="275">
        <v>5500</v>
      </c>
      <c r="K103" s="275"/>
      <c r="L103" s="275"/>
      <c r="M103" s="275"/>
      <c r="N103" s="275"/>
      <c r="O103" s="275"/>
      <c r="P103" s="275"/>
      <c r="Q103" s="275"/>
      <c r="R103" s="58"/>
    </row>
    <row r="104" spans="1:18" ht="13.15" customHeight="1" x14ac:dyDescent="0.2">
      <c r="A104" s="292">
        <v>32216</v>
      </c>
      <c r="B104" s="293" t="s">
        <v>366</v>
      </c>
      <c r="C104" s="206">
        <v>10500</v>
      </c>
      <c r="D104" s="206"/>
      <c r="E104" s="206">
        <f>C104+D104</f>
        <v>10500</v>
      </c>
      <c r="F104" s="206"/>
      <c r="G104" s="206">
        <f t="shared" si="64"/>
        <v>10500</v>
      </c>
      <c r="H104" s="206"/>
      <c r="I104" s="206">
        <f t="shared" si="64"/>
        <v>10500</v>
      </c>
      <c r="J104" s="275">
        <v>10500</v>
      </c>
      <c r="K104" s="275"/>
      <c r="L104" s="275"/>
      <c r="M104" s="275"/>
      <c r="N104" s="275"/>
      <c r="O104" s="275"/>
      <c r="P104" s="275"/>
      <c r="Q104" s="275"/>
      <c r="R104" s="58"/>
    </row>
    <row r="105" spans="1:18" ht="13.15" customHeight="1" x14ac:dyDescent="0.2">
      <c r="A105" s="292">
        <v>32219</v>
      </c>
      <c r="B105" s="293" t="s">
        <v>367</v>
      </c>
      <c r="C105" s="206">
        <v>7800</v>
      </c>
      <c r="D105" s="206"/>
      <c r="E105" s="206">
        <v>16000</v>
      </c>
      <c r="F105" s="206"/>
      <c r="G105" s="206">
        <f t="shared" si="64"/>
        <v>16000</v>
      </c>
      <c r="H105" s="206"/>
      <c r="I105" s="206">
        <f t="shared" si="64"/>
        <v>16000</v>
      </c>
      <c r="J105" s="275">
        <v>16000</v>
      </c>
      <c r="K105" s="275"/>
      <c r="L105" s="275"/>
      <c r="M105" s="275"/>
      <c r="N105" s="275"/>
      <c r="O105" s="275"/>
      <c r="P105" s="275"/>
      <c r="Q105" s="275"/>
      <c r="R105" s="58"/>
    </row>
    <row r="106" spans="1:18" ht="13.15" customHeight="1" x14ac:dyDescent="0.2">
      <c r="A106" s="207">
        <v>3222</v>
      </c>
      <c r="B106" s="192" t="s">
        <v>220</v>
      </c>
      <c r="C106" s="205">
        <f t="shared" ref="C106:Q106" si="65">SUM(C107:C109)</f>
        <v>14000</v>
      </c>
      <c r="D106" s="205">
        <f t="shared" si="65"/>
        <v>0</v>
      </c>
      <c r="E106" s="205">
        <f t="shared" si="65"/>
        <v>14000</v>
      </c>
      <c r="F106" s="205">
        <f t="shared" si="65"/>
        <v>0</v>
      </c>
      <c r="G106" s="205">
        <f t="shared" si="65"/>
        <v>14000</v>
      </c>
      <c r="H106" s="205">
        <f t="shared" si="65"/>
        <v>0</v>
      </c>
      <c r="I106" s="205">
        <f t="shared" ref="I106" si="66">SUM(I107:I109)</f>
        <v>14000</v>
      </c>
      <c r="J106" s="205">
        <f t="shared" si="65"/>
        <v>14000</v>
      </c>
      <c r="K106" s="205">
        <f t="shared" si="65"/>
        <v>0</v>
      </c>
      <c r="L106" s="205">
        <f t="shared" si="65"/>
        <v>0</v>
      </c>
      <c r="M106" s="205">
        <f t="shared" si="65"/>
        <v>0</v>
      </c>
      <c r="N106" s="205">
        <f t="shared" si="65"/>
        <v>0</v>
      </c>
      <c r="O106" s="205">
        <f t="shared" si="65"/>
        <v>0</v>
      </c>
      <c r="P106" s="205">
        <f t="shared" si="65"/>
        <v>0</v>
      </c>
      <c r="Q106" s="205">
        <f t="shared" si="65"/>
        <v>0</v>
      </c>
      <c r="R106" s="58"/>
    </row>
    <row r="107" spans="1:18" ht="13.15" customHeight="1" x14ac:dyDescent="0.2">
      <c r="A107" s="292">
        <v>32221</v>
      </c>
      <c r="B107" s="293" t="s">
        <v>369</v>
      </c>
      <c r="C107" s="206">
        <f>SUM(L107:R107)</f>
        <v>0</v>
      </c>
      <c r="D107" s="206"/>
      <c r="E107" s="206">
        <f>C107+D107</f>
        <v>0</v>
      </c>
      <c r="F107" s="206"/>
      <c r="G107" s="206">
        <f>E107+F107</f>
        <v>0</v>
      </c>
      <c r="H107" s="206"/>
      <c r="I107" s="206">
        <f>G107+H107</f>
        <v>0</v>
      </c>
      <c r="J107" s="295">
        <v>0</v>
      </c>
      <c r="K107" s="275"/>
      <c r="L107" s="275"/>
      <c r="M107" s="275"/>
      <c r="N107" s="275"/>
      <c r="O107" s="275"/>
      <c r="P107" s="275"/>
      <c r="Q107" s="275"/>
      <c r="R107" s="58"/>
    </row>
    <row r="108" spans="1:18" ht="13.15" customHeight="1" x14ac:dyDescent="0.2">
      <c r="A108" s="292">
        <v>322261</v>
      </c>
      <c r="B108" s="296" t="s">
        <v>321</v>
      </c>
      <c r="C108" s="206">
        <v>14000</v>
      </c>
      <c r="D108" s="206"/>
      <c r="E108" s="206">
        <f>C108+D108</f>
        <v>14000</v>
      </c>
      <c r="F108" s="206"/>
      <c r="G108" s="206">
        <f t="shared" ref="G108:I109" si="67">E108+F108</f>
        <v>14000</v>
      </c>
      <c r="H108" s="206"/>
      <c r="I108" s="206">
        <f t="shared" si="67"/>
        <v>14000</v>
      </c>
      <c r="J108" s="295">
        <v>14000</v>
      </c>
      <c r="K108" s="275"/>
      <c r="L108" s="275"/>
      <c r="M108" s="275"/>
      <c r="N108" s="275"/>
      <c r="O108" s="275"/>
      <c r="P108" s="275"/>
      <c r="Q108" s="275"/>
      <c r="R108" s="58"/>
    </row>
    <row r="109" spans="1:18" ht="13.15" customHeight="1" x14ac:dyDescent="0.2">
      <c r="A109" s="292">
        <v>32229</v>
      </c>
      <c r="B109" s="293" t="s">
        <v>372</v>
      </c>
      <c r="C109" s="206">
        <f>SUM(L109:R109)</f>
        <v>0</v>
      </c>
      <c r="D109" s="206"/>
      <c r="E109" s="206">
        <f>C109+D109</f>
        <v>0</v>
      </c>
      <c r="F109" s="206"/>
      <c r="G109" s="206">
        <f t="shared" si="67"/>
        <v>0</v>
      </c>
      <c r="H109" s="206"/>
      <c r="I109" s="206">
        <f t="shared" si="67"/>
        <v>0</v>
      </c>
      <c r="J109" s="295">
        <v>0</v>
      </c>
      <c r="K109" s="275"/>
      <c r="L109" s="275"/>
      <c r="M109" s="275"/>
      <c r="N109" s="275"/>
      <c r="O109" s="275"/>
      <c r="P109" s="275"/>
      <c r="Q109" s="275"/>
      <c r="R109" s="58"/>
    </row>
    <row r="110" spans="1:18" ht="13.15" customHeight="1" x14ac:dyDescent="0.2">
      <c r="A110" s="207">
        <v>3223</v>
      </c>
      <c r="B110" s="192" t="s">
        <v>225</v>
      </c>
      <c r="C110" s="205">
        <f>SUM(C111:C114)</f>
        <v>782000</v>
      </c>
      <c r="D110" s="205">
        <f>SUM(D111:D114)</f>
        <v>0</v>
      </c>
      <c r="E110" s="205">
        <f>SUM(E111:E114)</f>
        <v>782000</v>
      </c>
      <c r="F110" s="205">
        <f t="shared" ref="F110:H110" si="68">SUM(F111:F114)</f>
        <v>0</v>
      </c>
      <c r="G110" s="205">
        <f t="shared" si="68"/>
        <v>782000</v>
      </c>
      <c r="H110" s="205">
        <f t="shared" si="68"/>
        <v>0</v>
      </c>
      <c r="I110" s="205">
        <f t="shared" ref="I110" si="69">SUM(I111:I114)</f>
        <v>782000</v>
      </c>
      <c r="J110" s="205">
        <f t="shared" ref="J110:P110" si="70">SUM(J111:J114)</f>
        <v>618941.56000000006</v>
      </c>
      <c r="K110" s="205">
        <f t="shared" si="70"/>
        <v>0</v>
      </c>
      <c r="L110" s="205">
        <f t="shared" si="70"/>
        <v>0</v>
      </c>
      <c r="M110" s="205">
        <f t="shared" si="70"/>
        <v>163058.44</v>
      </c>
      <c r="N110" s="205">
        <f t="shared" si="70"/>
        <v>0</v>
      </c>
      <c r="O110" s="205">
        <f t="shared" si="70"/>
        <v>0</v>
      </c>
      <c r="P110" s="205">
        <f t="shared" si="70"/>
        <v>0</v>
      </c>
      <c r="Q110" s="205">
        <f>SUM(Q111:Q114)</f>
        <v>0</v>
      </c>
      <c r="R110" s="58"/>
    </row>
    <row r="111" spans="1:18" ht="13.15" customHeight="1" x14ac:dyDescent="0.2">
      <c r="A111" s="292">
        <v>32231</v>
      </c>
      <c r="B111" s="293" t="s">
        <v>373</v>
      </c>
      <c r="C111" s="206">
        <v>56000</v>
      </c>
      <c r="D111" s="206"/>
      <c r="E111" s="206">
        <f>C111+D111</f>
        <v>56000</v>
      </c>
      <c r="F111" s="206"/>
      <c r="G111" s="206">
        <f>E111+F111</f>
        <v>56000</v>
      </c>
      <c r="H111" s="206"/>
      <c r="I111" s="206">
        <f>G111+H111</f>
        <v>56000</v>
      </c>
      <c r="J111" s="295">
        <v>56000</v>
      </c>
      <c r="K111" s="275"/>
      <c r="L111" s="275"/>
      <c r="M111" s="275"/>
      <c r="N111" s="275"/>
      <c r="O111" s="275"/>
      <c r="P111" s="275"/>
      <c r="Q111" s="275"/>
      <c r="R111" s="58"/>
    </row>
    <row r="112" spans="1:18" ht="13.15" customHeight="1" x14ac:dyDescent="0.2">
      <c r="A112" s="292">
        <v>32233</v>
      </c>
      <c r="B112" s="293" t="s">
        <v>374</v>
      </c>
      <c r="C112" s="206">
        <f>SUM(L112:R112)</f>
        <v>0</v>
      </c>
      <c r="D112" s="206"/>
      <c r="E112" s="206">
        <f>C112+D112</f>
        <v>0</v>
      </c>
      <c r="F112" s="206"/>
      <c r="G112" s="206">
        <f t="shared" ref="G112:I114" si="71">E112+F112</f>
        <v>0</v>
      </c>
      <c r="H112" s="206"/>
      <c r="I112" s="206">
        <f t="shared" si="71"/>
        <v>0</v>
      </c>
      <c r="J112" s="295">
        <v>0</v>
      </c>
      <c r="K112" s="275"/>
      <c r="L112" s="275"/>
      <c r="M112" s="275"/>
      <c r="N112" s="275"/>
      <c r="O112" s="275"/>
      <c r="P112" s="275"/>
      <c r="Q112" s="275"/>
      <c r="R112" s="58"/>
    </row>
    <row r="113" spans="1:18" ht="13.15" customHeight="1" x14ac:dyDescent="0.2">
      <c r="A113" s="292">
        <v>32234</v>
      </c>
      <c r="B113" s="293" t="s">
        <v>375</v>
      </c>
      <c r="C113" s="206">
        <v>704000</v>
      </c>
      <c r="D113" s="206"/>
      <c r="E113" s="206">
        <f>C113+D113</f>
        <v>704000</v>
      </c>
      <c r="F113" s="206"/>
      <c r="G113" s="206">
        <f t="shared" si="71"/>
        <v>704000</v>
      </c>
      <c r="H113" s="206"/>
      <c r="I113" s="206">
        <f t="shared" si="71"/>
        <v>704000</v>
      </c>
      <c r="J113" s="295">
        <f>C113-M113</f>
        <v>540941.56000000006</v>
      </c>
      <c r="K113" s="275"/>
      <c r="L113" s="275"/>
      <c r="M113" s="275">
        <v>163058.44</v>
      </c>
      <c r="N113" s="275"/>
      <c r="O113" s="275"/>
      <c r="P113" s="275"/>
      <c r="Q113" s="275"/>
      <c r="R113" s="55"/>
    </row>
    <row r="114" spans="1:18" ht="13.15" customHeight="1" x14ac:dyDescent="0.2">
      <c r="A114" s="292">
        <v>32239</v>
      </c>
      <c r="B114" s="293" t="s">
        <v>376</v>
      </c>
      <c r="C114" s="206">
        <v>22000</v>
      </c>
      <c r="D114" s="206"/>
      <c r="E114" s="206">
        <f>C114+D114</f>
        <v>22000</v>
      </c>
      <c r="F114" s="206"/>
      <c r="G114" s="206">
        <f t="shared" si="71"/>
        <v>22000</v>
      </c>
      <c r="H114" s="206"/>
      <c r="I114" s="206">
        <f t="shared" si="71"/>
        <v>22000</v>
      </c>
      <c r="J114" s="295">
        <v>22000</v>
      </c>
      <c r="K114" s="275"/>
      <c r="L114" s="275"/>
      <c r="M114" s="275"/>
      <c r="N114" s="275"/>
      <c r="O114" s="275"/>
      <c r="P114" s="275"/>
      <c r="Q114" s="275"/>
      <c r="R114" s="58"/>
    </row>
    <row r="115" spans="1:18" ht="13.15" customHeight="1" x14ac:dyDescent="0.2">
      <c r="A115" s="207">
        <v>3224</v>
      </c>
      <c r="B115" s="192" t="s">
        <v>381</v>
      </c>
      <c r="C115" s="205">
        <f>SUM(C116:C119)</f>
        <v>16600</v>
      </c>
      <c r="D115" s="205">
        <f>SUM(D116:D119)</f>
        <v>0</v>
      </c>
      <c r="E115" s="205">
        <f>SUM(E116:E119)</f>
        <v>16600</v>
      </c>
      <c r="F115" s="205">
        <f t="shared" ref="F115:H115" si="72">SUM(F116:F119)</f>
        <v>0</v>
      </c>
      <c r="G115" s="205">
        <f t="shared" si="72"/>
        <v>16600</v>
      </c>
      <c r="H115" s="205">
        <f t="shared" si="72"/>
        <v>0</v>
      </c>
      <c r="I115" s="205">
        <f t="shared" ref="I115" si="73">SUM(I116:I119)</f>
        <v>16600</v>
      </c>
      <c r="J115" s="205">
        <f t="shared" ref="J115:P115" si="74">SUM(J116:J119)</f>
        <v>16600</v>
      </c>
      <c r="K115" s="205">
        <f t="shared" si="74"/>
        <v>0</v>
      </c>
      <c r="L115" s="205">
        <f t="shared" si="74"/>
        <v>0</v>
      </c>
      <c r="M115" s="205">
        <f t="shared" si="74"/>
        <v>0</v>
      </c>
      <c r="N115" s="205">
        <f t="shared" si="74"/>
        <v>0</v>
      </c>
      <c r="O115" s="205">
        <f t="shared" si="74"/>
        <v>0</v>
      </c>
      <c r="P115" s="205">
        <f t="shared" si="74"/>
        <v>0</v>
      </c>
      <c r="Q115" s="205">
        <f>SUM(Q116:Q119)</f>
        <v>0</v>
      </c>
      <c r="R115" s="58"/>
    </row>
    <row r="116" spans="1:18" ht="13.15" customHeight="1" x14ac:dyDescent="0.2">
      <c r="A116" s="292">
        <v>32241</v>
      </c>
      <c r="B116" s="293" t="s">
        <v>377</v>
      </c>
      <c r="C116" s="206">
        <v>3000</v>
      </c>
      <c r="D116" s="206"/>
      <c r="E116" s="206">
        <f>C116+D116</f>
        <v>3000</v>
      </c>
      <c r="F116" s="206"/>
      <c r="G116" s="206">
        <f>E116+F116</f>
        <v>3000</v>
      </c>
      <c r="H116" s="206"/>
      <c r="I116" s="206">
        <f>G116+H116</f>
        <v>3000</v>
      </c>
      <c r="J116" s="295">
        <v>3000</v>
      </c>
      <c r="K116" s="275"/>
      <c r="L116" s="275"/>
      <c r="M116" s="275"/>
      <c r="N116" s="275"/>
      <c r="O116" s="275"/>
      <c r="P116" s="275"/>
      <c r="Q116" s="275"/>
      <c r="R116" s="58"/>
    </row>
    <row r="117" spans="1:18" ht="13.15" customHeight="1" x14ac:dyDescent="0.2">
      <c r="A117" s="292">
        <v>32242</v>
      </c>
      <c r="B117" s="293" t="s">
        <v>378</v>
      </c>
      <c r="C117" s="206">
        <v>3000</v>
      </c>
      <c r="D117" s="206"/>
      <c r="E117" s="206">
        <f>C117+D117</f>
        <v>3000</v>
      </c>
      <c r="F117" s="206"/>
      <c r="G117" s="206">
        <f t="shared" ref="G117:I119" si="75">E117+F117</f>
        <v>3000</v>
      </c>
      <c r="H117" s="206"/>
      <c r="I117" s="206">
        <f t="shared" si="75"/>
        <v>3000</v>
      </c>
      <c r="J117" s="295">
        <v>3000</v>
      </c>
      <c r="K117" s="275"/>
      <c r="L117" s="275"/>
      <c r="M117" s="275"/>
      <c r="N117" s="275"/>
      <c r="O117" s="275"/>
      <c r="P117" s="275"/>
      <c r="Q117" s="275"/>
      <c r="R117" s="58"/>
    </row>
    <row r="118" spans="1:18" ht="13.15" customHeight="1" x14ac:dyDescent="0.2">
      <c r="A118" s="292">
        <v>32243</v>
      </c>
      <c r="B118" s="293" t="s">
        <v>379</v>
      </c>
      <c r="C118" s="206">
        <v>10000</v>
      </c>
      <c r="D118" s="206"/>
      <c r="E118" s="206">
        <f>C118+D118</f>
        <v>10000</v>
      </c>
      <c r="F118" s="206"/>
      <c r="G118" s="206">
        <f t="shared" si="75"/>
        <v>10000</v>
      </c>
      <c r="H118" s="206"/>
      <c r="I118" s="206">
        <f t="shared" si="75"/>
        <v>10000</v>
      </c>
      <c r="J118" s="295">
        <v>10000</v>
      </c>
      <c r="K118" s="275"/>
      <c r="L118" s="275"/>
      <c r="M118" s="275"/>
      <c r="N118" s="275"/>
      <c r="O118" s="275"/>
      <c r="P118" s="275"/>
      <c r="Q118" s="275"/>
      <c r="R118" s="58"/>
    </row>
    <row r="119" spans="1:18" ht="13.15" customHeight="1" x14ac:dyDescent="0.2">
      <c r="A119" s="292">
        <v>32244</v>
      </c>
      <c r="B119" s="293" t="s">
        <v>380</v>
      </c>
      <c r="C119" s="206">
        <v>600</v>
      </c>
      <c r="D119" s="206"/>
      <c r="E119" s="206">
        <f>C119+D119</f>
        <v>600</v>
      </c>
      <c r="F119" s="206"/>
      <c r="G119" s="206">
        <f t="shared" si="75"/>
        <v>600</v>
      </c>
      <c r="H119" s="206"/>
      <c r="I119" s="206">
        <f t="shared" si="75"/>
        <v>600</v>
      </c>
      <c r="J119" s="275">
        <v>600</v>
      </c>
      <c r="K119" s="275"/>
      <c r="L119" s="275"/>
      <c r="M119" s="275"/>
      <c r="N119" s="275"/>
      <c r="O119" s="275"/>
      <c r="P119" s="275"/>
      <c r="Q119" s="275"/>
      <c r="R119" s="58"/>
    </row>
    <row r="120" spans="1:18" ht="13.15" customHeight="1" x14ac:dyDescent="0.2">
      <c r="A120" s="207">
        <v>3225</v>
      </c>
      <c r="B120" s="192" t="s">
        <v>385</v>
      </c>
      <c r="C120" s="294">
        <f t="shared" ref="C120:P120" si="76">SUM(C121:C123)</f>
        <v>72200</v>
      </c>
      <c r="D120" s="294">
        <f t="shared" si="76"/>
        <v>-7000</v>
      </c>
      <c r="E120" s="294">
        <f t="shared" si="76"/>
        <v>70200</v>
      </c>
      <c r="F120" s="294">
        <f t="shared" si="76"/>
        <v>100700</v>
      </c>
      <c r="G120" s="294">
        <f t="shared" si="76"/>
        <v>170900</v>
      </c>
      <c r="H120" s="294">
        <f t="shared" si="76"/>
        <v>0</v>
      </c>
      <c r="I120" s="294">
        <f t="shared" ref="I120" si="77">SUM(I121:I123)</f>
        <v>170900</v>
      </c>
      <c r="J120" s="294">
        <f t="shared" si="76"/>
        <v>170900</v>
      </c>
      <c r="K120" s="294">
        <f t="shared" si="76"/>
        <v>0</v>
      </c>
      <c r="L120" s="294">
        <f t="shared" si="76"/>
        <v>0</v>
      </c>
      <c r="M120" s="294">
        <f t="shared" si="76"/>
        <v>0</v>
      </c>
      <c r="N120" s="294">
        <f t="shared" si="76"/>
        <v>0</v>
      </c>
      <c r="O120" s="294">
        <f t="shared" si="76"/>
        <v>0</v>
      </c>
      <c r="P120" s="294">
        <f t="shared" si="76"/>
        <v>0</v>
      </c>
      <c r="Q120" s="294">
        <f>SUM(Q121:Q123)</f>
        <v>0</v>
      </c>
      <c r="R120" s="58"/>
    </row>
    <row r="121" spans="1:18" ht="13.15" customHeight="1" x14ac:dyDescent="0.2">
      <c r="A121" s="292">
        <v>322511</v>
      </c>
      <c r="B121" s="293" t="s">
        <v>382</v>
      </c>
      <c r="C121" s="206">
        <v>38000</v>
      </c>
      <c r="D121" s="206">
        <v>-7000</v>
      </c>
      <c r="E121" s="206">
        <f>C121+D121</f>
        <v>31000</v>
      </c>
      <c r="F121" s="206"/>
      <c r="G121" s="206">
        <f>E121+F121</f>
        <v>31000</v>
      </c>
      <c r="H121" s="206"/>
      <c r="I121" s="206">
        <f>G121+H121</f>
        <v>31000</v>
      </c>
      <c r="J121" s="295">
        <v>31000</v>
      </c>
      <c r="K121" s="275"/>
      <c r="L121" s="275"/>
      <c r="M121" s="275"/>
      <c r="N121" s="275"/>
      <c r="O121" s="275"/>
      <c r="P121" s="275"/>
      <c r="Q121" s="275"/>
      <c r="R121" s="58" t="s">
        <v>578</v>
      </c>
    </row>
    <row r="122" spans="1:18" ht="13.15" customHeight="1" x14ac:dyDescent="0.2">
      <c r="A122" s="292">
        <v>322512</v>
      </c>
      <c r="B122" s="293" t="s">
        <v>530</v>
      </c>
      <c r="C122" s="206">
        <v>2200</v>
      </c>
      <c r="D122" s="206"/>
      <c r="E122" s="206">
        <v>7200</v>
      </c>
      <c r="F122" s="206"/>
      <c r="G122" s="206">
        <f t="shared" ref="G122:I123" si="78">E122+F122</f>
        <v>7200</v>
      </c>
      <c r="H122" s="206"/>
      <c r="I122" s="206">
        <f t="shared" si="78"/>
        <v>7200</v>
      </c>
      <c r="J122" s="295">
        <v>7200</v>
      </c>
      <c r="K122" s="275"/>
      <c r="L122" s="275"/>
      <c r="M122" s="275"/>
      <c r="N122" s="275"/>
      <c r="O122" s="275"/>
      <c r="P122" s="275"/>
      <c r="Q122" s="275"/>
      <c r="R122" s="222"/>
    </row>
    <row r="123" spans="1:18" ht="13.15" customHeight="1" x14ac:dyDescent="0.2">
      <c r="A123" s="292">
        <v>32252</v>
      </c>
      <c r="B123" s="293" t="s">
        <v>384</v>
      </c>
      <c r="C123" s="299">
        <v>32000</v>
      </c>
      <c r="D123" s="299"/>
      <c r="E123" s="206">
        <f>C123+D123</f>
        <v>32000</v>
      </c>
      <c r="F123" s="206">
        <v>100700</v>
      </c>
      <c r="G123" s="206">
        <f t="shared" si="78"/>
        <v>132700</v>
      </c>
      <c r="H123" s="206"/>
      <c r="I123" s="206">
        <f t="shared" si="78"/>
        <v>132700</v>
      </c>
      <c r="J123" s="295">
        <v>132700</v>
      </c>
      <c r="K123" s="275"/>
      <c r="L123" s="275"/>
      <c r="M123" s="275"/>
      <c r="N123" s="275"/>
      <c r="O123" s="275"/>
      <c r="P123" s="275"/>
      <c r="Q123" s="275"/>
      <c r="R123" s="58"/>
    </row>
    <row r="124" spans="1:18" ht="13.15" customHeight="1" x14ac:dyDescent="0.2">
      <c r="A124" s="207">
        <v>3227</v>
      </c>
      <c r="B124" s="192" t="s">
        <v>386</v>
      </c>
      <c r="C124" s="205">
        <f>C125</f>
        <v>91000</v>
      </c>
      <c r="D124" s="205">
        <f>D125</f>
        <v>0</v>
      </c>
      <c r="E124" s="205">
        <f>E125</f>
        <v>116000</v>
      </c>
      <c r="F124" s="205">
        <f t="shared" ref="F124:I124" si="79">F125</f>
        <v>0</v>
      </c>
      <c r="G124" s="205">
        <f t="shared" si="79"/>
        <v>116000</v>
      </c>
      <c r="H124" s="205">
        <f t="shared" si="79"/>
        <v>0</v>
      </c>
      <c r="I124" s="205">
        <f t="shared" si="79"/>
        <v>116000</v>
      </c>
      <c r="J124" s="205">
        <f t="shared" ref="J124:Q124" si="80">J125</f>
        <v>116000</v>
      </c>
      <c r="K124" s="205">
        <f t="shared" si="80"/>
        <v>0</v>
      </c>
      <c r="L124" s="205">
        <f t="shared" si="80"/>
        <v>0</v>
      </c>
      <c r="M124" s="205">
        <f t="shared" si="80"/>
        <v>0</v>
      </c>
      <c r="N124" s="205">
        <f t="shared" si="80"/>
        <v>0</v>
      </c>
      <c r="O124" s="205">
        <f t="shared" si="80"/>
        <v>0</v>
      </c>
      <c r="P124" s="205">
        <f t="shared" si="80"/>
        <v>0</v>
      </c>
      <c r="Q124" s="205">
        <f t="shared" si="80"/>
        <v>0</v>
      </c>
    </row>
    <row r="125" spans="1:18" ht="13.15" customHeight="1" x14ac:dyDescent="0.2">
      <c r="A125" s="292">
        <v>32271</v>
      </c>
      <c r="B125" s="293" t="s">
        <v>386</v>
      </c>
      <c r="C125" s="206">
        <v>91000</v>
      </c>
      <c r="D125" s="206"/>
      <c r="E125" s="206">
        <v>116000</v>
      </c>
      <c r="F125" s="206"/>
      <c r="G125" s="206">
        <f>E125+F125</f>
        <v>116000</v>
      </c>
      <c r="H125" s="206"/>
      <c r="I125" s="206">
        <f>G125+H125</f>
        <v>116000</v>
      </c>
      <c r="J125" s="275">
        <v>116000</v>
      </c>
      <c r="K125" s="275"/>
      <c r="L125" s="275"/>
      <c r="M125" s="275"/>
      <c r="N125" s="275"/>
      <c r="O125" s="275"/>
      <c r="P125" s="275">
        <v>0</v>
      </c>
      <c r="Q125" s="275">
        <v>0</v>
      </c>
    </row>
    <row r="126" spans="1:18" ht="13.15" customHeight="1" x14ac:dyDescent="0.2">
      <c r="A126" s="207">
        <v>3231</v>
      </c>
      <c r="B126" s="192" t="s">
        <v>387</v>
      </c>
      <c r="C126" s="205">
        <f t="shared" ref="C126:Q126" si="81">SUM(C127:C132)</f>
        <v>148450</v>
      </c>
      <c r="D126" s="205">
        <f t="shared" si="81"/>
        <v>-6000</v>
      </c>
      <c r="E126" s="205">
        <f t="shared" si="81"/>
        <v>142450</v>
      </c>
      <c r="F126" s="205">
        <f t="shared" si="81"/>
        <v>0</v>
      </c>
      <c r="G126" s="205">
        <f t="shared" si="81"/>
        <v>142450</v>
      </c>
      <c r="H126" s="205">
        <f t="shared" si="81"/>
        <v>0</v>
      </c>
      <c r="I126" s="205">
        <f t="shared" ref="I126" si="82">SUM(I127:I132)</f>
        <v>142450</v>
      </c>
      <c r="J126" s="205">
        <f t="shared" si="81"/>
        <v>142450</v>
      </c>
      <c r="K126" s="205">
        <f t="shared" si="81"/>
        <v>0</v>
      </c>
      <c r="L126" s="205">
        <f t="shared" si="81"/>
        <v>0</v>
      </c>
      <c r="M126" s="205">
        <f t="shared" si="81"/>
        <v>0</v>
      </c>
      <c r="N126" s="205">
        <f t="shared" si="81"/>
        <v>0</v>
      </c>
      <c r="O126" s="205">
        <f t="shared" si="81"/>
        <v>0</v>
      </c>
      <c r="P126" s="205">
        <f t="shared" si="81"/>
        <v>0</v>
      </c>
      <c r="Q126" s="205">
        <f t="shared" si="81"/>
        <v>0</v>
      </c>
    </row>
    <row r="127" spans="1:18" ht="13.15" customHeight="1" x14ac:dyDescent="0.2">
      <c r="A127" s="292">
        <v>323111</v>
      </c>
      <c r="B127" s="293" t="s">
        <v>388</v>
      </c>
      <c r="C127" s="206">
        <v>22000</v>
      </c>
      <c r="D127" s="206">
        <v>-6000</v>
      </c>
      <c r="E127" s="206">
        <f t="shared" ref="E127:E132" si="83">C127+D127</f>
        <v>16000</v>
      </c>
      <c r="F127" s="206"/>
      <c r="G127" s="206">
        <f>E127+F127</f>
        <v>16000</v>
      </c>
      <c r="H127" s="206"/>
      <c r="I127" s="206">
        <f>G127+H127</f>
        <v>16000</v>
      </c>
      <c r="J127" s="295">
        <v>16000</v>
      </c>
      <c r="K127" s="275"/>
      <c r="L127" s="275"/>
      <c r="M127" s="275"/>
      <c r="N127" s="275"/>
      <c r="O127" s="275"/>
      <c r="P127" s="275"/>
      <c r="Q127" s="275"/>
      <c r="R127" s="63" t="s">
        <v>588</v>
      </c>
    </row>
    <row r="128" spans="1:18" ht="13.15" customHeight="1" x14ac:dyDescent="0.2">
      <c r="A128" s="292">
        <v>323112</v>
      </c>
      <c r="B128" s="296" t="s">
        <v>323</v>
      </c>
      <c r="C128" s="206">
        <v>14600</v>
      </c>
      <c r="D128" s="206"/>
      <c r="E128" s="206">
        <f t="shared" si="83"/>
        <v>14600</v>
      </c>
      <c r="F128" s="206"/>
      <c r="G128" s="206">
        <f t="shared" ref="G128:I132" si="84">E128+F128</f>
        <v>14600</v>
      </c>
      <c r="H128" s="206"/>
      <c r="I128" s="206">
        <f t="shared" si="84"/>
        <v>14600</v>
      </c>
      <c r="J128" s="295">
        <v>14600</v>
      </c>
      <c r="K128" s="275"/>
      <c r="L128" s="275"/>
      <c r="M128" s="275"/>
      <c r="N128" s="275"/>
      <c r="O128" s="275"/>
      <c r="P128" s="275"/>
      <c r="Q128" s="275"/>
    </row>
    <row r="129" spans="1:18" ht="13.15" customHeight="1" x14ac:dyDescent="0.2">
      <c r="A129" s="292">
        <v>32313</v>
      </c>
      <c r="B129" s="293" t="s">
        <v>389</v>
      </c>
      <c r="C129" s="206">
        <v>5350</v>
      </c>
      <c r="D129" s="206"/>
      <c r="E129" s="206">
        <f t="shared" si="83"/>
        <v>5350</v>
      </c>
      <c r="F129" s="206"/>
      <c r="G129" s="206">
        <f t="shared" si="84"/>
        <v>5350</v>
      </c>
      <c r="H129" s="206"/>
      <c r="I129" s="206">
        <f t="shared" si="84"/>
        <v>5350</v>
      </c>
      <c r="J129" s="295">
        <v>5350</v>
      </c>
      <c r="K129" s="275"/>
      <c r="L129" s="275"/>
      <c r="M129" s="275"/>
      <c r="N129" s="275"/>
      <c r="O129" s="275"/>
      <c r="P129" s="275"/>
      <c r="Q129" s="275"/>
    </row>
    <row r="130" spans="1:18" ht="13.15" customHeight="1" x14ac:dyDescent="0.2">
      <c r="A130" s="292">
        <v>32319</v>
      </c>
      <c r="B130" s="293" t="s">
        <v>531</v>
      </c>
      <c r="C130" s="206">
        <v>15000</v>
      </c>
      <c r="D130" s="206"/>
      <c r="E130" s="206">
        <f t="shared" si="83"/>
        <v>15000</v>
      </c>
      <c r="F130" s="206"/>
      <c r="G130" s="206">
        <f t="shared" si="84"/>
        <v>15000</v>
      </c>
      <c r="H130" s="206"/>
      <c r="I130" s="206">
        <f t="shared" si="84"/>
        <v>15000</v>
      </c>
      <c r="J130" s="300">
        <v>15000</v>
      </c>
      <c r="K130" s="206"/>
      <c r="L130" s="275"/>
      <c r="M130" s="275"/>
      <c r="N130" s="275"/>
      <c r="O130" s="275"/>
      <c r="P130" s="275"/>
      <c r="Q130" s="275"/>
      <c r="R130" s="63" t="s">
        <v>583</v>
      </c>
    </row>
    <row r="131" spans="1:18" ht="13.15" customHeight="1" x14ac:dyDescent="0.2">
      <c r="A131" s="292">
        <v>323190</v>
      </c>
      <c r="B131" s="296" t="s">
        <v>324</v>
      </c>
      <c r="C131" s="206">
        <v>90000</v>
      </c>
      <c r="D131" s="206"/>
      <c r="E131" s="206">
        <f t="shared" si="83"/>
        <v>90000</v>
      </c>
      <c r="F131" s="206"/>
      <c r="G131" s="206">
        <f t="shared" si="84"/>
        <v>90000</v>
      </c>
      <c r="H131" s="206"/>
      <c r="I131" s="206">
        <f t="shared" si="84"/>
        <v>90000</v>
      </c>
      <c r="J131" s="295">
        <v>90000</v>
      </c>
      <c r="K131" s="275"/>
      <c r="L131" s="275"/>
      <c r="M131" s="275"/>
      <c r="N131" s="275"/>
      <c r="O131" s="275"/>
      <c r="P131" s="275"/>
      <c r="Q131" s="275"/>
      <c r="R131" s="63" t="s">
        <v>584</v>
      </c>
    </row>
    <row r="132" spans="1:18" ht="13.15" customHeight="1" x14ac:dyDescent="0.2">
      <c r="A132" s="292">
        <v>323192</v>
      </c>
      <c r="B132" s="296" t="s">
        <v>325</v>
      </c>
      <c r="C132" s="206">
        <v>1500</v>
      </c>
      <c r="D132" s="206"/>
      <c r="E132" s="206">
        <f t="shared" si="83"/>
        <v>1500</v>
      </c>
      <c r="F132" s="206"/>
      <c r="G132" s="206">
        <f t="shared" si="84"/>
        <v>1500</v>
      </c>
      <c r="H132" s="206"/>
      <c r="I132" s="206">
        <f t="shared" si="84"/>
        <v>1500</v>
      </c>
      <c r="J132" s="295">
        <v>1500</v>
      </c>
      <c r="K132" s="275"/>
      <c r="L132" s="275"/>
      <c r="M132" s="275"/>
      <c r="N132" s="275"/>
      <c r="O132" s="275"/>
      <c r="P132" s="275"/>
      <c r="Q132" s="275"/>
    </row>
    <row r="133" spans="1:18" ht="13.15" customHeight="1" x14ac:dyDescent="0.2">
      <c r="A133" s="207">
        <v>3232</v>
      </c>
      <c r="B133" s="192" t="s">
        <v>391</v>
      </c>
      <c r="C133" s="294">
        <f t="shared" ref="C133" si="85">SUM(C134:C137)</f>
        <v>266359</v>
      </c>
      <c r="D133" s="294">
        <f>SUM(D134:D138)</f>
        <v>160641</v>
      </c>
      <c r="E133" s="294">
        <f t="shared" ref="E133:Q133" si="86">SUM(E134:E138)</f>
        <v>457000</v>
      </c>
      <c r="F133" s="294">
        <f t="shared" si="86"/>
        <v>0</v>
      </c>
      <c r="G133" s="294">
        <f t="shared" si="86"/>
        <v>457000</v>
      </c>
      <c r="H133" s="294">
        <f t="shared" si="86"/>
        <v>15000</v>
      </c>
      <c r="I133" s="294">
        <f t="shared" ref="I133" si="87">SUM(I134:I138)</f>
        <v>472000</v>
      </c>
      <c r="J133" s="294">
        <f t="shared" si="86"/>
        <v>445000</v>
      </c>
      <c r="K133" s="294">
        <f t="shared" si="86"/>
        <v>0</v>
      </c>
      <c r="L133" s="294">
        <f t="shared" si="86"/>
        <v>0</v>
      </c>
      <c r="M133" s="294">
        <f t="shared" si="86"/>
        <v>27000</v>
      </c>
      <c r="N133" s="294">
        <f t="shared" si="86"/>
        <v>0</v>
      </c>
      <c r="O133" s="294">
        <f t="shared" si="86"/>
        <v>0</v>
      </c>
      <c r="P133" s="294">
        <f t="shared" si="86"/>
        <v>0</v>
      </c>
      <c r="Q133" s="294">
        <f t="shared" si="86"/>
        <v>0</v>
      </c>
    </row>
    <row r="134" spans="1:18" ht="13.15" customHeight="1" x14ac:dyDescent="0.2">
      <c r="A134" s="292">
        <v>32321</v>
      </c>
      <c r="B134" s="293" t="s">
        <v>392</v>
      </c>
      <c r="C134" s="206">
        <v>20000</v>
      </c>
      <c r="D134" s="206">
        <v>12000</v>
      </c>
      <c r="E134" s="206">
        <f>C134+D134</f>
        <v>32000</v>
      </c>
      <c r="F134" s="206"/>
      <c r="G134" s="206">
        <f>E134+F134</f>
        <v>32000</v>
      </c>
      <c r="H134" s="206"/>
      <c r="I134" s="206">
        <f>G134+H134</f>
        <v>32000</v>
      </c>
      <c r="J134" s="295">
        <v>32000</v>
      </c>
      <c r="K134" s="275"/>
      <c r="L134" s="275"/>
      <c r="M134" s="275"/>
      <c r="N134" s="275"/>
      <c r="O134" s="275"/>
      <c r="P134" s="275"/>
      <c r="Q134" s="275"/>
    </row>
    <row r="135" spans="1:18" ht="13.15" customHeight="1" x14ac:dyDescent="0.2">
      <c r="A135" s="292">
        <v>32322</v>
      </c>
      <c r="B135" s="293" t="s">
        <v>393</v>
      </c>
      <c r="C135" s="206">
        <v>65000</v>
      </c>
      <c r="D135" s="206"/>
      <c r="E135" s="206">
        <f>C135+D135</f>
        <v>65000</v>
      </c>
      <c r="F135" s="206"/>
      <c r="G135" s="206">
        <f t="shared" ref="G135:I138" si="88">E135+F135</f>
        <v>65000</v>
      </c>
      <c r="H135" s="206"/>
      <c r="I135" s="206">
        <f t="shared" si="88"/>
        <v>65000</v>
      </c>
      <c r="J135" s="295">
        <v>65000</v>
      </c>
      <c r="K135" s="275"/>
      <c r="L135" s="275"/>
      <c r="M135" s="275"/>
      <c r="N135" s="275"/>
      <c r="O135" s="275"/>
      <c r="P135" s="275"/>
      <c r="Q135" s="275"/>
      <c r="R135" s="63" t="s">
        <v>585</v>
      </c>
    </row>
    <row r="136" spans="1:18" ht="13.15" customHeight="1" x14ac:dyDescent="0.2">
      <c r="A136" s="292">
        <v>32323</v>
      </c>
      <c r="B136" s="293" t="s">
        <v>394</v>
      </c>
      <c r="C136" s="206">
        <v>131359</v>
      </c>
      <c r="D136" s="206">
        <v>143641</v>
      </c>
      <c r="E136" s="206">
        <f>C136+D136</f>
        <v>275000</v>
      </c>
      <c r="F136" s="206"/>
      <c r="G136" s="206">
        <f t="shared" si="88"/>
        <v>275000</v>
      </c>
      <c r="H136" s="206"/>
      <c r="I136" s="206">
        <f t="shared" si="88"/>
        <v>275000</v>
      </c>
      <c r="J136" s="295">
        <v>248000</v>
      </c>
      <c r="K136" s="275"/>
      <c r="L136" s="275"/>
      <c r="M136" s="275">
        <v>27000</v>
      </c>
      <c r="N136" s="275"/>
      <c r="O136" s="275"/>
      <c r="P136" s="275"/>
      <c r="Q136" s="275"/>
    </row>
    <row r="137" spans="1:18" ht="13.15" customHeight="1" x14ac:dyDescent="0.2">
      <c r="A137" s="292">
        <v>323231</v>
      </c>
      <c r="B137" s="296" t="s">
        <v>328</v>
      </c>
      <c r="C137" s="206">
        <v>50000</v>
      </c>
      <c r="D137" s="206"/>
      <c r="E137" s="206">
        <f>C137+D137</f>
        <v>50000</v>
      </c>
      <c r="F137" s="206"/>
      <c r="G137" s="206">
        <f t="shared" si="88"/>
        <v>50000</v>
      </c>
      <c r="H137" s="206">
        <v>15000</v>
      </c>
      <c r="I137" s="206">
        <f t="shared" si="88"/>
        <v>65000</v>
      </c>
      <c r="J137" s="295">
        <v>65000</v>
      </c>
      <c r="K137" s="275"/>
      <c r="L137" s="275"/>
      <c r="M137" s="275"/>
      <c r="N137" s="275"/>
      <c r="O137" s="275"/>
      <c r="P137" s="275"/>
      <c r="Q137" s="275">
        <v>0</v>
      </c>
    </row>
    <row r="138" spans="1:18" ht="13.15" customHeight="1" x14ac:dyDescent="0.2">
      <c r="A138" s="292">
        <v>32329</v>
      </c>
      <c r="B138" s="296" t="s">
        <v>586</v>
      </c>
      <c r="C138" s="206"/>
      <c r="D138" s="206">
        <v>5000</v>
      </c>
      <c r="E138" s="206">
        <v>35000</v>
      </c>
      <c r="F138" s="206"/>
      <c r="G138" s="206">
        <f t="shared" si="88"/>
        <v>35000</v>
      </c>
      <c r="H138" s="206"/>
      <c r="I138" s="206">
        <f t="shared" si="88"/>
        <v>35000</v>
      </c>
      <c r="J138" s="295">
        <v>35000</v>
      </c>
      <c r="K138" s="275"/>
      <c r="L138" s="275"/>
      <c r="M138" s="275"/>
      <c r="N138" s="275"/>
      <c r="O138" s="275"/>
      <c r="P138" s="275"/>
      <c r="Q138" s="275"/>
    </row>
    <row r="139" spans="1:18" ht="13.15" customHeight="1" x14ac:dyDescent="0.2">
      <c r="A139" s="207">
        <v>3233</v>
      </c>
      <c r="B139" s="192" t="s">
        <v>398</v>
      </c>
      <c r="C139" s="205">
        <f>SUM(C140:C143)</f>
        <v>7700</v>
      </c>
      <c r="D139" s="205">
        <f>SUM(D140:D143)</f>
        <v>1000</v>
      </c>
      <c r="E139" s="205">
        <f>SUM(E140:E143)</f>
        <v>8700</v>
      </c>
      <c r="F139" s="205">
        <f t="shared" ref="F139:H139" si="89">SUM(F140:F143)</f>
        <v>0</v>
      </c>
      <c r="G139" s="205">
        <f t="shared" si="89"/>
        <v>8700</v>
      </c>
      <c r="H139" s="205">
        <f t="shared" si="89"/>
        <v>0</v>
      </c>
      <c r="I139" s="205">
        <f t="shared" ref="I139" si="90">SUM(I140:I143)</f>
        <v>8700</v>
      </c>
      <c r="J139" s="205">
        <f t="shared" ref="J139:P139" si="91">SUM(J140:J143)</f>
        <v>5700</v>
      </c>
      <c r="K139" s="205">
        <f t="shared" si="91"/>
        <v>3000</v>
      </c>
      <c r="L139" s="205">
        <f t="shared" si="91"/>
        <v>0</v>
      </c>
      <c r="M139" s="205">
        <f t="shared" si="91"/>
        <v>0</v>
      </c>
      <c r="N139" s="205">
        <f t="shared" si="91"/>
        <v>0</v>
      </c>
      <c r="O139" s="205">
        <f t="shared" si="91"/>
        <v>0</v>
      </c>
      <c r="P139" s="205">
        <f t="shared" si="91"/>
        <v>0</v>
      </c>
      <c r="Q139" s="205">
        <f>SUM(Q140:Q143)</f>
        <v>0</v>
      </c>
    </row>
    <row r="140" spans="1:18" ht="13.15" customHeight="1" x14ac:dyDescent="0.2">
      <c r="A140" s="292">
        <v>32331</v>
      </c>
      <c r="B140" s="293" t="s">
        <v>396</v>
      </c>
      <c r="C140" s="206">
        <v>0</v>
      </c>
      <c r="D140" s="206"/>
      <c r="E140" s="206">
        <f>C140+D140</f>
        <v>0</v>
      </c>
      <c r="F140" s="206"/>
      <c r="G140" s="206">
        <f>E140+F140</f>
        <v>0</v>
      </c>
      <c r="H140" s="206"/>
      <c r="I140" s="206">
        <f>G140+H140</f>
        <v>0</v>
      </c>
      <c r="J140" s="295">
        <v>0</v>
      </c>
      <c r="K140" s="275"/>
      <c r="L140" s="275"/>
      <c r="M140" s="275"/>
      <c r="N140" s="275"/>
      <c r="O140" s="275"/>
      <c r="P140" s="275"/>
      <c r="Q140" s="275"/>
    </row>
    <row r="141" spans="1:18" ht="13.15" customHeight="1" x14ac:dyDescent="0.2">
      <c r="A141" s="292">
        <v>32332</v>
      </c>
      <c r="B141" s="293" t="s">
        <v>395</v>
      </c>
      <c r="C141" s="206">
        <v>0</v>
      </c>
      <c r="D141" s="206"/>
      <c r="E141" s="206">
        <f>C141+D141</f>
        <v>0</v>
      </c>
      <c r="F141" s="206"/>
      <c r="G141" s="206">
        <f t="shared" ref="G141:I143" si="92">E141+F141</f>
        <v>0</v>
      </c>
      <c r="H141" s="206"/>
      <c r="I141" s="206">
        <f t="shared" si="92"/>
        <v>0</v>
      </c>
      <c r="J141" s="295">
        <v>0</v>
      </c>
      <c r="K141" s="275"/>
      <c r="L141" s="275"/>
      <c r="M141" s="275"/>
      <c r="N141" s="275"/>
      <c r="O141" s="275"/>
      <c r="P141" s="275"/>
      <c r="Q141" s="275"/>
    </row>
    <row r="142" spans="1:18" ht="13.15" customHeight="1" x14ac:dyDescent="0.2">
      <c r="A142" s="292">
        <v>32334</v>
      </c>
      <c r="B142" s="293" t="s">
        <v>510</v>
      </c>
      <c r="C142" s="206">
        <v>700</v>
      </c>
      <c r="D142" s="206"/>
      <c r="E142" s="206">
        <f>C142+D142</f>
        <v>700</v>
      </c>
      <c r="F142" s="206"/>
      <c r="G142" s="206">
        <f t="shared" si="92"/>
        <v>700</v>
      </c>
      <c r="H142" s="206"/>
      <c r="I142" s="206">
        <f t="shared" si="92"/>
        <v>700</v>
      </c>
      <c r="J142" s="295">
        <v>700</v>
      </c>
      <c r="K142" s="275"/>
      <c r="L142" s="275"/>
      <c r="M142" s="275"/>
      <c r="N142" s="275"/>
      <c r="O142" s="275"/>
      <c r="P142" s="275"/>
      <c r="Q142" s="275"/>
    </row>
    <row r="143" spans="1:18" ht="14.25" customHeight="1" x14ac:dyDescent="0.2">
      <c r="A143" s="292">
        <v>32339</v>
      </c>
      <c r="B143" s="293" t="s">
        <v>532</v>
      </c>
      <c r="C143" s="206">
        <v>7000</v>
      </c>
      <c r="D143" s="206">
        <v>1000</v>
      </c>
      <c r="E143" s="206">
        <f>C143+D143</f>
        <v>8000</v>
      </c>
      <c r="F143" s="206"/>
      <c r="G143" s="206">
        <f t="shared" si="92"/>
        <v>8000</v>
      </c>
      <c r="H143" s="206"/>
      <c r="I143" s="206">
        <f t="shared" si="92"/>
        <v>8000</v>
      </c>
      <c r="J143" s="295">
        <v>5000</v>
      </c>
      <c r="K143" s="275">
        <v>3000</v>
      </c>
      <c r="L143" s="275"/>
      <c r="M143" s="275"/>
      <c r="N143" s="275"/>
      <c r="O143" s="275"/>
      <c r="P143" s="275"/>
      <c r="Q143" s="275"/>
    </row>
    <row r="144" spans="1:18" ht="13.15" customHeight="1" x14ac:dyDescent="0.2">
      <c r="A144" s="207">
        <v>3234</v>
      </c>
      <c r="B144" s="192" t="s">
        <v>399</v>
      </c>
      <c r="C144" s="205">
        <f>SUM(C145:C150)</f>
        <v>60700</v>
      </c>
      <c r="D144" s="205">
        <f>SUM(D145:D150)</f>
        <v>0</v>
      </c>
      <c r="E144" s="205">
        <f>SUM(E145:E150)</f>
        <v>60700</v>
      </c>
      <c r="F144" s="205">
        <f t="shared" ref="F144:H144" si="93">SUM(F145:F150)</f>
        <v>0</v>
      </c>
      <c r="G144" s="205">
        <f t="shared" si="93"/>
        <v>60700</v>
      </c>
      <c r="H144" s="205">
        <f t="shared" si="93"/>
        <v>0</v>
      </c>
      <c r="I144" s="205">
        <f t="shared" ref="I144" si="94">SUM(I145:I150)</f>
        <v>60700</v>
      </c>
      <c r="J144" s="205">
        <f t="shared" ref="J144:P144" si="95">SUM(J145:J150)</f>
        <v>60700</v>
      </c>
      <c r="K144" s="205">
        <f t="shared" si="95"/>
        <v>0</v>
      </c>
      <c r="L144" s="205">
        <f t="shared" si="95"/>
        <v>0</v>
      </c>
      <c r="M144" s="205">
        <f t="shared" si="95"/>
        <v>0</v>
      </c>
      <c r="N144" s="205">
        <f t="shared" si="95"/>
        <v>0</v>
      </c>
      <c r="O144" s="205">
        <f t="shared" si="95"/>
        <v>0</v>
      </c>
      <c r="P144" s="205">
        <f t="shared" si="95"/>
        <v>0</v>
      </c>
      <c r="Q144" s="205">
        <f>SUM(Q145:Q150)</f>
        <v>0</v>
      </c>
    </row>
    <row r="145" spans="1:18" ht="13.15" customHeight="1" x14ac:dyDescent="0.2">
      <c r="A145" s="292">
        <v>32341</v>
      </c>
      <c r="B145" s="293" t="s">
        <v>400</v>
      </c>
      <c r="C145" s="206">
        <v>11000</v>
      </c>
      <c r="D145" s="206"/>
      <c r="E145" s="206">
        <f t="shared" ref="E145:E150" si="96">C145+D145</f>
        <v>11000</v>
      </c>
      <c r="F145" s="206"/>
      <c r="G145" s="206">
        <f>E145+F145</f>
        <v>11000</v>
      </c>
      <c r="H145" s="206"/>
      <c r="I145" s="206">
        <f>G145+H145</f>
        <v>11000</v>
      </c>
      <c r="J145" s="295">
        <v>11000</v>
      </c>
      <c r="K145" s="275"/>
      <c r="L145" s="275"/>
      <c r="M145" s="275"/>
      <c r="N145" s="275"/>
      <c r="O145" s="275"/>
      <c r="P145" s="275"/>
      <c r="Q145" s="275"/>
    </row>
    <row r="146" spans="1:18" ht="13.15" customHeight="1" x14ac:dyDescent="0.2">
      <c r="A146" s="292">
        <v>32342</v>
      </c>
      <c r="B146" s="293" t="s">
        <v>401</v>
      </c>
      <c r="C146" s="206">
        <v>8500</v>
      </c>
      <c r="D146" s="206"/>
      <c r="E146" s="206">
        <f t="shared" si="96"/>
        <v>8500</v>
      </c>
      <c r="F146" s="206"/>
      <c r="G146" s="206">
        <f t="shared" ref="G146:I150" si="97">E146+F146</f>
        <v>8500</v>
      </c>
      <c r="H146" s="206"/>
      <c r="I146" s="206">
        <f t="shared" si="97"/>
        <v>8500</v>
      </c>
      <c r="J146" s="295">
        <v>8500</v>
      </c>
      <c r="K146" s="275"/>
      <c r="L146" s="275"/>
      <c r="M146" s="275"/>
      <c r="N146" s="275"/>
      <c r="O146" s="275"/>
      <c r="P146" s="275"/>
      <c r="Q146" s="275"/>
    </row>
    <row r="147" spans="1:18" ht="13.15" customHeight="1" x14ac:dyDescent="0.2">
      <c r="A147" s="292">
        <v>32343</v>
      </c>
      <c r="B147" s="293" t="s">
        <v>402</v>
      </c>
      <c r="C147" s="206">
        <v>3200</v>
      </c>
      <c r="D147" s="206"/>
      <c r="E147" s="206">
        <f t="shared" si="96"/>
        <v>3200</v>
      </c>
      <c r="F147" s="206"/>
      <c r="G147" s="206">
        <f t="shared" si="97"/>
        <v>3200</v>
      </c>
      <c r="H147" s="206"/>
      <c r="I147" s="206">
        <f t="shared" si="97"/>
        <v>3200</v>
      </c>
      <c r="J147" s="295">
        <v>3200</v>
      </c>
      <c r="K147" s="275"/>
      <c r="L147" s="275"/>
      <c r="M147" s="275"/>
      <c r="N147" s="275"/>
      <c r="O147" s="275"/>
      <c r="P147" s="275"/>
      <c r="Q147" s="275"/>
    </row>
    <row r="148" spans="1:18" ht="13.15" customHeight="1" x14ac:dyDescent="0.2">
      <c r="A148" s="292">
        <v>32344</v>
      </c>
      <c r="B148" s="293" t="s">
        <v>403</v>
      </c>
      <c r="C148" s="206">
        <v>30000</v>
      </c>
      <c r="D148" s="206"/>
      <c r="E148" s="206">
        <f t="shared" si="96"/>
        <v>30000</v>
      </c>
      <c r="F148" s="206"/>
      <c r="G148" s="206">
        <f t="shared" si="97"/>
        <v>30000</v>
      </c>
      <c r="H148" s="206"/>
      <c r="I148" s="206">
        <f t="shared" si="97"/>
        <v>30000</v>
      </c>
      <c r="J148" s="275">
        <v>30000</v>
      </c>
      <c r="K148" s="275"/>
      <c r="L148" s="275"/>
      <c r="M148" s="275"/>
      <c r="N148" s="275"/>
      <c r="O148" s="275"/>
      <c r="P148" s="275"/>
      <c r="Q148" s="275"/>
    </row>
    <row r="149" spans="1:18" ht="13.15" customHeight="1" x14ac:dyDescent="0.2">
      <c r="A149" s="292">
        <v>32346</v>
      </c>
      <c r="B149" s="296" t="s">
        <v>404</v>
      </c>
      <c r="C149" s="206">
        <f>SUM(L149:R149)</f>
        <v>0</v>
      </c>
      <c r="D149" s="206"/>
      <c r="E149" s="206">
        <f t="shared" si="96"/>
        <v>0</v>
      </c>
      <c r="F149" s="206"/>
      <c r="G149" s="206">
        <f t="shared" si="97"/>
        <v>0</v>
      </c>
      <c r="H149" s="206"/>
      <c r="I149" s="206">
        <f t="shared" si="97"/>
        <v>0</v>
      </c>
      <c r="J149" s="295">
        <v>0</v>
      </c>
      <c r="K149" s="275"/>
      <c r="L149" s="275"/>
      <c r="M149" s="275"/>
      <c r="N149" s="275"/>
      <c r="O149" s="275"/>
      <c r="P149" s="275"/>
      <c r="Q149" s="275"/>
    </row>
    <row r="150" spans="1:18" ht="13.15" customHeight="1" x14ac:dyDescent="0.2">
      <c r="A150" s="292">
        <v>32349</v>
      </c>
      <c r="B150" s="293" t="s">
        <v>405</v>
      </c>
      <c r="C150" s="206">
        <v>8000</v>
      </c>
      <c r="D150" s="206"/>
      <c r="E150" s="206">
        <f t="shared" si="96"/>
        <v>8000</v>
      </c>
      <c r="F150" s="206"/>
      <c r="G150" s="206">
        <f t="shared" si="97"/>
        <v>8000</v>
      </c>
      <c r="H150" s="206"/>
      <c r="I150" s="206">
        <f t="shared" si="97"/>
        <v>8000</v>
      </c>
      <c r="J150" s="295">
        <v>8000</v>
      </c>
      <c r="K150" s="275"/>
      <c r="L150" s="275"/>
      <c r="M150" s="275"/>
      <c r="N150" s="275"/>
      <c r="O150" s="275"/>
      <c r="P150" s="275"/>
      <c r="Q150" s="275"/>
    </row>
    <row r="151" spans="1:18" ht="13.15" customHeight="1" x14ac:dyDescent="0.2">
      <c r="A151" s="207">
        <v>3235</v>
      </c>
      <c r="B151" s="192" t="s">
        <v>406</v>
      </c>
      <c r="C151" s="205">
        <f>C152+C154+C153</f>
        <v>43000</v>
      </c>
      <c r="D151" s="205">
        <f>D152+D154+D153</f>
        <v>4000</v>
      </c>
      <c r="E151" s="205">
        <f>E152+E154+E153</f>
        <v>47000</v>
      </c>
      <c r="F151" s="205">
        <f t="shared" ref="F151:H151" si="98">F152+F154+F153</f>
        <v>0</v>
      </c>
      <c r="G151" s="205">
        <f t="shared" si="98"/>
        <v>47000</v>
      </c>
      <c r="H151" s="205">
        <f t="shared" si="98"/>
        <v>0</v>
      </c>
      <c r="I151" s="205">
        <f t="shared" ref="I151" si="99">I152+I154+I153</f>
        <v>47000</v>
      </c>
      <c r="J151" s="205">
        <f t="shared" ref="J151:P151" si="100">J152+J154+J153</f>
        <v>47000</v>
      </c>
      <c r="K151" s="205">
        <f t="shared" si="100"/>
        <v>0</v>
      </c>
      <c r="L151" s="205">
        <f t="shared" si="100"/>
        <v>0</v>
      </c>
      <c r="M151" s="205">
        <f t="shared" si="100"/>
        <v>0</v>
      </c>
      <c r="N151" s="205">
        <f t="shared" si="100"/>
        <v>0</v>
      </c>
      <c r="O151" s="205">
        <f t="shared" si="100"/>
        <v>0</v>
      </c>
      <c r="P151" s="205">
        <f t="shared" si="100"/>
        <v>0</v>
      </c>
      <c r="Q151" s="205">
        <f>Q152+Q154+Q153</f>
        <v>0</v>
      </c>
    </row>
    <row r="152" spans="1:18" ht="13.15" customHeight="1" x14ac:dyDescent="0.2">
      <c r="A152" s="292">
        <v>32352</v>
      </c>
      <c r="B152" s="293" t="s">
        <v>407</v>
      </c>
      <c r="C152" s="206">
        <v>12000</v>
      </c>
      <c r="D152" s="206">
        <v>4500</v>
      </c>
      <c r="E152" s="206">
        <f>C152+D152</f>
        <v>16500</v>
      </c>
      <c r="F152" s="206"/>
      <c r="G152" s="206">
        <f>E152+F152</f>
        <v>16500</v>
      </c>
      <c r="H152" s="206"/>
      <c r="I152" s="206">
        <f>G152+H152</f>
        <v>16500</v>
      </c>
      <c r="J152" s="295">
        <v>16500</v>
      </c>
      <c r="K152" s="275"/>
      <c r="L152" s="275"/>
      <c r="M152" s="275"/>
      <c r="N152" s="275"/>
      <c r="O152" s="275"/>
      <c r="P152" s="275"/>
      <c r="Q152" s="275"/>
    </row>
    <row r="153" spans="1:18" ht="13.15" customHeight="1" x14ac:dyDescent="0.2">
      <c r="A153" s="292">
        <v>32353</v>
      </c>
      <c r="B153" s="293" t="s">
        <v>408</v>
      </c>
      <c r="C153" s="206">
        <v>15000</v>
      </c>
      <c r="D153" s="206">
        <v>-2000</v>
      </c>
      <c r="E153" s="206">
        <f>C153+D153</f>
        <v>13000</v>
      </c>
      <c r="F153" s="206"/>
      <c r="G153" s="206">
        <f t="shared" ref="G153:I154" si="101">E153+F153</f>
        <v>13000</v>
      </c>
      <c r="H153" s="206"/>
      <c r="I153" s="206">
        <f t="shared" si="101"/>
        <v>13000</v>
      </c>
      <c r="J153" s="295">
        <v>13000</v>
      </c>
      <c r="K153" s="275"/>
      <c r="L153" s="275"/>
      <c r="M153" s="275"/>
      <c r="N153" s="275"/>
      <c r="O153" s="275"/>
      <c r="P153" s="275"/>
      <c r="Q153" s="275"/>
      <c r="R153" s="63" t="s">
        <v>582</v>
      </c>
    </row>
    <row r="154" spans="1:18" ht="13.15" customHeight="1" x14ac:dyDescent="0.2">
      <c r="A154" s="292">
        <v>32359</v>
      </c>
      <c r="B154" s="293" t="s">
        <v>568</v>
      </c>
      <c r="C154" s="206">
        <v>16000</v>
      </c>
      <c r="D154" s="206">
        <v>1500</v>
      </c>
      <c r="E154" s="206">
        <f>C154+D154</f>
        <v>17500</v>
      </c>
      <c r="F154" s="206"/>
      <c r="G154" s="206">
        <f t="shared" si="101"/>
        <v>17500</v>
      </c>
      <c r="H154" s="206"/>
      <c r="I154" s="206">
        <f t="shared" si="101"/>
        <v>17500</v>
      </c>
      <c r="J154" s="295">
        <v>17500</v>
      </c>
      <c r="K154" s="275"/>
      <c r="L154" s="275"/>
      <c r="M154" s="275"/>
      <c r="N154" s="275"/>
      <c r="O154" s="275"/>
      <c r="P154" s="275"/>
      <c r="Q154" s="275"/>
      <c r="R154" s="63" t="s">
        <v>589</v>
      </c>
    </row>
    <row r="155" spans="1:18" ht="13.15" customHeight="1" x14ac:dyDescent="0.2">
      <c r="A155" s="207">
        <v>3236</v>
      </c>
      <c r="B155" s="220" t="s">
        <v>504</v>
      </c>
      <c r="C155" s="205">
        <f>C156+C158+C157</f>
        <v>70920</v>
      </c>
      <c r="D155" s="205">
        <f>D156+D158+D157</f>
        <v>15000</v>
      </c>
      <c r="E155" s="205">
        <f>E156+E158+E157</f>
        <v>85920</v>
      </c>
      <c r="F155" s="205">
        <f t="shared" ref="F155:H155" si="102">F156+F158+F157</f>
        <v>880</v>
      </c>
      <c r="G155" s="205">
        <f t="shared" si="102"/>
        <v>86800</v>
      </c>
      <c r="H155" s="205">
        <f t="shared" si="102"/>
        <v>0</v>
      </c>
      <c r="I155" s="205">
        <f t="shared" ref="I155" si="103">I156+I158+I157</f>
        <v>86800</v>
      </c>
      <c r="J155" s="205">
        <f t="shared" ref="J155:P155" si="104">J156+J158+J157</f>
        <v>86800</v>
      </c>
      <c r="K155" s="205">
        <f t="shared" si="104"/>
        <v>0</v>
      </c>
      <c r="L155" s="205">
        <f t="shared" si="104"/>
        <v>0</v>
      </c>
      <c r="M155" s="205">
        <f t="shared" si="104"/>
        <v>0</v>
      </c>
      <c r="N155" s="205">
        <f t="shared" si="104"/>
        <v>0</v>
      </c>
      <c r="O155" s="205">
        <f t="shared" si="104"/>
        <v>0</v>
      </c>
      <c r="P155" s="205">
        <f t="shared" si="104"/>
        <v>0</v>
      </c>
      <c r="Q155" s="205">
        <f>Q156+Q158+Q157</f>
        <v>0</v>
      </c>
    </row>
    <row r="156" spans="1:18" ht="13.15" customHeight="1" x14ac:dyDescent="0.2">
      <c r="A156" s="292">
        <v>32361</v>
      </c>
      <c r="B156" s="293" t="s">
        <v>410</v>
      </c>
      <c r="C156" s="206">
        <v>2600</v>
      </c>
      <c r="D156" s="206"/>
      <c r="E156" s="206">
        <f>C156+D156</f>
        <v>2600</v>
      </c>
      <c r="F156" s="206"/>
      <c r="G156" s="206">
        <f>E156+F156</f>
        <v>2600</v>
      </c>
      <c r="H156" s="206"/>
      <c r="I156" s="206">
        <f>G156+H156</f>
        <v>2600</v>
      </c>
      <c r="J156" s="295">
        <v>2600</v>
      </c>
      <c r="K156" s="275"/>
      <c r="L156" s="275"/>
      <c r="M156" s="275"/>
      <c r="N156" s="275"/>
      <c r="O156" s="275"/>
      <c r="P156" s="275"/>
      <c r="Q156" s="275"/>
      <c r="R156" s="63" t="s">
        <v>577</v>
      </c>
    </row>
    <row r="157" spans="1:18" ht="13.15" customHeight="1" x14ac:dyDescent="0.2">
      <c r="A157" s="292">
        <v>32363</v>
      </c>
      <c r="B157" s="293" t="s">
        <v>501</v>
      </c>
      <c r="C157" s="206">
        <v>3320</v>
      </c>
      <c r="D157" s="206"/>
      <c r="E157" s="206">
        <f>C157+D157</f>
        <v>3320</v>
      </c>
      <c r="F157" s="206">
        <v>880</v>
      </c>
      <c r="G157" s="206">
        <f t="shared" ref="G157:I158" si="105">E157+F157</f>
        <v>4200</v>
      </c>
      <c r="H157" s="206"/>
      <c r="I157" s="206">
        <f t="shared" si="105"/>
        <v>4200</v>
      </c>
      <c r="J157" s="295">
        <v>4200</v>
      </c>
      <c r="K157" s="275"/>
      <c r="L157" s="275"/>
      <c r="M157" s="275"/>
      <c r="N157" s="275"/>
      <c r="O157" s="275"/>
      <c r="P157" s="275"/>
      <c r="Q157" s="275"/>
    </row>
    <row r="158" spans="1:18" ht="13.15" customHeight="1" x14ac:dyDescent="0.2">
      <c r="A158" s="292">
        <v>32369</v>
      </c>
      <c r="B158" s="293" t="s">
        <v>503</v>
      </c>
      <c r="C158" s="206">
        <v>65000</v>
      </c>
      <c r="D158" s="206">
        <v>15000</v>
      </c>
      <c r="E158" s="206">
        <f>C158+D158</f>
        <v>80000</v>
      </c>
      <c r="F158" s="206"/>
      <c r="G158" s="206">
        <f t="shared" si="105"/>
        <v>80000</v>
      </c>
      <c r="H158" s="206"/>
      <c r="I158" s="206">
        <f t="shared" si="105"/>
        <v>80000</v>
      </c>
      <c r="J158" s="295">
        <v>80000</v>
      </c>
      <c r="K158" s="275"/>
      <c r="L158" s="275"/>
      <c r="M158" s="275"/>
      <c r="N158" s="275"/>
      <c r="O158" s="275"/>
      <c r="P158" s="275"/>
      <c r="Q158" s="275"/>
      <c r="R158" s="63" t="s">
        <v>576</v>
      </c>
    </row>
    <row r="159" spans="1:18" ht="13.15" customHeight="1" x14ac:dyDescent="0.2">
      <c r="A159" s="207">
        <v>3237</v>
      </c>
      <c r="B159" s="192" t="s">
        <v>413</v>
      </c>
      <c r="C159" s="205">
        <f>SUM(C160:C163)</f>
        <v>424440</v>
      </c>
      <c r="D159" s="205">
        <f>SUM(D160:D163)</f>
        <v>120000</v>
      </c>
      <c r="E159" s="205">
        <f>SUM(E160:E163)</f>
        <v>544440</v>
      </c>
      <c r="F159" s="205">
        <f t="shared" ref="F159:H159" si="106">SUM(F160:F163)</f>
        <v>0</v>
      </c>
      <c r="G159" s="205">
        <f t="shared" si="106"/>
        <v>544440</v>
      </c>
      <c r="H159" s="205">
        <f t="shared" si="106"/>
        <v>180000</v>
      </c>
      <c r="I159" s="205">
        <f t="shared" ref="I159" si="107">SUM(I160:I163)</f>
        <v>724440</v>
      </c>
      <c r="J159" s="205">
        <f t="shared" ref="J159:P159" si="108">SUM(J160:J163)</f>
        <v>704531</v>
      </c>
      <c r="K159" s="205">
        <f t="shared" si="108"/>
        <v>0</v>
      </c>
      <c r="L159" s="205">
        <f t="shared" si="108"/>
        <v>0</v>
      </c>
      <c r="M159" s="205">
        <f t="shared" si="108"/>
        <v>19909</v>
      </c>
      <c r="N159" s="205">
        <f t="shared" si="108"/>
        <v>0</v>
      </c>
      <c r="O159" s="205">
        <f t="shared" si="108"/>
        <v>0</v>
      </c>
      <c r="P159" s="205">
        <f t="shared" si="108"/>
        <v>0</v>
      </c>
      <c r="Q159" s="205">
        <f>SUM(Q160:Q163)</f>
        <v>0</v>
      </c>
    </row>
    <row r="160" spans="1:18" ht="13.15" customHeight="1" x14ac:dyDescent="0.2">
      <c r="A160" s="292">
        <v>32371</v>
      </c>
      <c r="B160" s="293" t="s">
        <v>411</v>
      </c>
      <c r="C160" s="206">
        <v>940</v>
      </c>
      <c r="D160" s="206"/>
      <c r="E160" s="206">
        <f>C160+D160</f>
        <v>940</v>
      </c>
      <c r="F160" s="206"/>
      <c r="G160" s="206">
        <f>E160+F160</f>
        <v>940</v>
      </c>
      <c r="H160" s="206"/>
      <c r="I160" s="206">
        <f>G160+H160</f>
        <v>940</v>
      </c>
      <c r="J160" s="295">
        <v>940</v>
      </c>
      <c r="K160" s="275"/>
      <c r="L160" s="275"/>
      <c r="M160" s="275"/>
      <c r="N160" s="275"/>
      <c r="O160" s="275"/>
      <c r="P160" s="275"/>
      <c r="Q160" s="275"/>
    </row>
    <row r="161" spans="1:18" ht="13.15" customHeight="1" x14ac:dyDescent="0.2">
      <c r="A161" s="292">
        <v>32372</v>
      </c>
      <c r="B161" s="293" t="s">
        <v>511</v>
      </c>
      <c r="C161" s="206">
        <v>400000</v>
      </c>
      <c r="D161" s="206">
        <v>100000</v>
      </c>
      <c r="E161" s="206">
        <f>C161+D161</f>
        <v>500000</v>
      </c>
      <c r="F161" s="206"/>
      <c r="G161" s="206">
        <f t="shared" ref="G161:I163" si="109">E161+F161</f>
        <v>500000</v>
      </c>
      <c r="H161" s="206">
        <v>180000</v>
      </c>
      <c r="I161" s="206">
        <f t="shared" si="109"/>
        <v>680000</v>
      </c>
      <c r="J161" s="295">
        <f>I161-M161</f>
        <v>660091</v>
      </c>
      <c r="K161" s="275"/>
      <c r="L161" s="275"/>
      <c r="M161" s="275">
        <v>19909</v>
      </c>
      <c r="N161" s="275"/>
      <c r="O161" s="275"/>
      <c r="P161" s="275">
        <v>0</v>
      </c>
      <c r="Q161" s="275">
        <v>0</v>
      </c>
    </row>
    <row r="162" spans="1:18" ht="13.15" customHeight="1" x14ac:dyDescent="0.2">
      <c r="A162" s="292">
        <v>32377</v>
      </c>
      <c r="B162" s="293" t="s">
        <v>412</v>
      </c>
      <c r="C162" s="206">
        <v>0</v>
      </c>
      <c r="D162" s="206">
        <v>20000</v>
      </c>
      <c r="E162" s="206">
        <f>C162+D162</f>
        <v>20000</v>
      </c>
      <c r="F162" s="206"/>
      <c r="G162" s="206">
        <f t="shared" si="109"/>
        <v>20000</v>
      </c>
      <c r="H162" s="206"/>
      <c r="I162" s="206">
        <f t="shared" si="109"/>
        <v>20000</v>
      </c>
      <c r="J162" s="295">
        <v>20000</v>
      </c>
      <c r="K162" s="275"/>
      <c r="L162" s="275"/>
      <c r="M162" s="275"/>
      <c r="N162" s="275"/>
      <c r="O162" s="275"/>
      <c r="P162" s="275"/>
      <c r="Q162" s="275"/>
    </row>
    <row r="163" spans="1:18" ht="14.25" customHeight="1" x14ac:dyDescent="0.2">
      <c r="A163" s="292">
        <v>32379</v>
      </c>
      <c r="B163" s="293" t="s">
        <v>512</v>
      </c>
      <c r="C163" s="206">
        <v>23500</v>
      </c>
      <c r="D163" s="206"/>
      <c r="E163" s="206">
        <f>C163+D163</f>
        <v>23500</v>
      </c>
      <c r="F163" s="206"/>
      <c r="G163" s="206">
        <f t="shared" si="109"/>
        <v>23500</v>
      </c>
      <c r="H163" s="206"/>
      <c r="I163" s="206">
        <f t="shared" si="109"/>
        <v>23500</v>
      </c>
      <c r="J163" s="206">
        <v>23500</v>
      </c>
      <c r="K163" s="206"/>
      <c r="L163" s="275"/>
      <c r="M163" s="275"/>
      <c r="N163" s="275"/>
      <c r="O163" s="275"/>
      <c r="P163" s="275"/>
      <c r="Q163" s="275"/>
    </row>
    <row r="164" spans="1:18" ht="13.5" customHeight="1" x14ac:dyDescent="0.2">
      <c r="A164" s="207">
        <v>3238</v>
      </c>
      <c r="B164" s="192" t="s">
        <v>313</v>
      </c>
      <c r="C164" s="294">
        <f t="shared" ref="C164:AF164" si="110">+C165</f>
        <v>62000</v>
      </c>
      <c r="D164" s="294">
        <f t="shared" si="110"/>
        <v>0</v>
      </c>
      <c r="E164" s="294">
        <f t="shared" si="110"/>
        <v>67000</v>
      </c>
      <c r="F164" s="294">
        <f t="shared" si="110"/>
        <v>0</v>
      </c>
      <c r="G164" s="294">
        <f t="shared" si="110"/>
        <v>67000</v>
      </c>
      <c r="H164" s="294">
        <f t="shared" si="110"/>
        <v>0</v>
      </c>
      <c r="I164" s="294">
        <f t="shared" si="110"/>
        <v>67000</v>
      </c>
      <c r="J164" s="294">
        <f t="shared" si="110"/>
        <v>67000</v>
      </c>
      <c r="K164" s="294">
        <f t="shared" si="110"/>
        <v>0</v>
      </c>
      <c r="L164" s="294">
        <f t="shared" si="110"/>
        <v>0</v>
      </c>
      <c r="M164" s="294">
        <f t="shared" si="110"/>
        <v>0</v>
      </c>
      <c r="N164" s="294">
        <f t="shared" si="110"/>
        <v>0</v>
      </c>
      <c r="O164" s="294">
        <f t="shared" si="110"/>
        <v>0</v>
      </c>
      <c r="P164" s="294">
        <f t="shared" si="110"/>
        <v>0</v>
      </c>
      <c r="Q164" s="294">
        <f t="shared" si="110"/>
        <v>0</v>
      </c>
    </row>
    <row r="165" spans="1:18" ht="13.15" customHeight="1" x14ac:dyDescent="0.2">
      <c r="A165" s="292">
        <v>32389</v>
      </c>
      <c r="B165" s="277" t="s">
        <v>534</v>
      </c>
      <c r="C165" s="206">
        <v>62000</v>
      </c>
      <c r="D165" s="206"/>
      <c r="E165" s="206">
        <v>67000</v>
      </c>
      <c r="F165" s="206"/>
      <c r="G165" s="206">
        <f>E165+F165</f>
        <v>67000</v>
      </c>
      <c r="H165" s="206"/>
      <c r="I165" s="206">
        <f>G165+H165</f>
        <v>67000</v>
      </c>
      <c r="J165" s="295">
        <v>67000</v>
      </c>
      <c r="K165" s="275"/>
      <c r="L165" s="275"/>
      <c r="M165" s="275"/>
      <c r="N165" s="275"/>
      <c r="O165" s="275"/>
      <c r="P165" s="275"/>
      <c r="Q165" s="275"/>
      <c r="R165" s="63" t="s">
        <v>574</v>
      </c>
    </row>
    <row r="166" spans="1:18" ht="13.15" customHeight="1" x14ac:dyDescent="0.2">
      <c r="A166" s="207">
        <v>3239</v>
      </c>
      <c r="B166" s="192" t="s">
        <v>415</v>
      </c>
      <c r="C166" s="205">
        <f>C167+C168+C169+C170+C171</f>
        <v>111500</v>
      </c>
      <c r="D166" s="205">
        <f>D167+D168+D169+D170+D171</f>
        <v>0</v>
      </c>
      <c r="E166" s="205">
        <f>E167+E168+E169+E170+E171</f>
        <v>111500</v>
      </c>
      <c r="F166" s="205">
        <f t="shared" ref="F166:H166" si="111">F167+F168+F169+F170+F171</f>
        <v>0</v>
      </c>
      <c r="G166" s="205">
        <f t="shared" si="111"/>
        <v>111500</v>
      </c>
      <c r="H166" s="205">
        <f t="shared" si="111"/>
        <v>2500</v>
      </c>
      <c r="I166" s="205">
        <f t="shared" ref="I166" si="112">I167+I168+I169+I170+I171</f>
        <v>114000</v>
      </c>
      <c r="J166" s="205">
        <f t="shared" ref="J166:P166" si="113">J167+J168+J169+J170+J171</f>
        <v>114000</v>
      </c>
      <c r="K166" s="205">
        <f t="shared" si="113"/>
        <v>0</v>
      </c>
      <c r="L166" s="205">
        <f t="shared" si="113"/>
        <v>0</v>
      </c>
      <c r="M166" s="205">
        <f t="shared" si="113"/>
        <v>0</v>
      </c>
      <c r="N166" s="205">
        <f t="shared" si="113"/>
        <v>0</v>
      </c>
      <c r="O166" s="205">
        <f t="shared" si="113"/>
        <v>0</v>
      </c>
      <c r="P166" s="205">
        <f t="shared" si="113"/>
        <v>0</v>
      </c>
      <c r="Q166" s="205">
        <f>Q167+Q168+Q169+Q170+Q171</f>
        <v>0</v>
      </c>
    </row>
    <row r="167" spans="1:18" ht="13.15" customHeight="1" x14ac:dyDescent="0.2">
      <c r="A167" s="292">
        <v>32391</v>
      </c>
      <c r="B167" s="293" t="s">
        <v>416</v>
      </c>
      <c r="C167" s="206">
        <v>6000</v>
      </c>
      <c r="D167" s="206"/>
      <c r="E167" s="206">
        <f>C167+D167</f>
        <v>6000</v>
      </c>
      <c r="F167" s="206"/>
      <c r="G167" s="206">
        <f>E167+F167</f>
        <v>6000</v>
      </c>
      <c r="H167" s="206"/>
      <c r="I167" s="206">
        <f>G167+H167</f>
        <v>6000</v>
      </c>
      <c r="J167" s="295">
        <v>6000</v>
      </c>
      <c r="K167" s="295"/>
      <c r="L167" s="295"/>
      <c r="M167" s="295"/>
      <c r="N167" s="295"/>
      <c r="O167" s="295"/>
      <c r="P167" s="295"/>
      <c r="Q167" s="295"/>
    </row>
    <row r="168" spans="1:18" ht="13.15" customHeight="1" x14ac:dyDescent="0.2">
      <c r="A168" s="292">
        <v>32393</v>
      </c>
      <c r="B168" s="293" t="s">
        <v>417</v>
      </c>
      <c r="C168" s="206">
        <v>0</v>
      </c>
      <c r="D168" s="206"/>
      <c r="E168" s="206">
        <f>C168+D168</f>
        <v>0</v>
      </c>
      <c r="F168" s="206"/>
      <c r="G168" s="206">
        <f t="shared" ref="G168:I171" si="114">E168+F168</f>
        <v>0</v>
      </c>
      <c r="H168" s="206"/>
      <c r="I168" s="206">
        <f t="shared" si="114"/>
        <v>0</v>
      </c>
      <c r="J168" s="295">
        <v>0</v>
      </c>
      <c r="K168" s="295"/>
      <c r="L168" s="295"/>
      <c r="M168" s="295"/>
      <c r="N168" s="295"/>
      <c r="O168" s="295"/>
      <c r="P168" s="295"/>
      <c r="Q168" s="295"/>
    </row>
    <row r="169" spans="1:18" ht="13.15" customHeight="1" x14ac:dyDescent="0.2">
      <c r="A169" s="292">
        <v>32394</v>
      </c>
      <c r="B169" s="293" t="s">
        <v>418</v>
      </c>
      <c r="C169" s="206">
        <v>13000</v>
      </c>
      <c r="D169" s="206"/>
      <c r="E169" s="206">
        <f>C169+D169</f>
        <v>13000</v>
      </c>
      <c r="F169" s="206"/>
      <c r="G169" s="206">
        <f t="shared" si="114"/>
        <v>13000</v>
      </c>
      <c r="H169" s="206"/>
      <c r="I169" s="206">
        <f t="shared" si="114"/>
        <v>13000</v>
      </c>
      <c r="J169" s="295">
        <v>13000</v>
      </c>
      <c r="K169" s="295"/>
      <c r="L169" s="295"/>
      <c r="M169" s="295"/>
      <c r="N169" s="295"/>
      <c r="O169" s="295"/>
      <c r="P169" s="295"/>
      <c r="Q169" s="295"/>
    </row>
    <row r="170" spans="1:18" ht="13.15" customHeight="1" x14ac:dyDescent="0.2">
      <c r="A170" s="292">
        <v>32395</v>
      </c>
      <c r="B170" s="293" t="s">
        <v>419</v>
      </c>
      <c r="C170" s="206">
        <v>88000</v>
      </c>
      <c r="D170" s="206"/>
      <c r="E170" s="206">
        <f>C170+D170</f>
        <v>88000</v>
      </c>
      <c r="F170" s="206"/>
      <c r="G170" s="206">
        <f t="shared" si="114"/>
        <v>88000</v>
      </c>
      <c r="H170" s="206"/>
      <c r="I170" s="206">
        <f t="shared" si="114"/>
        <v>88000</v>
      </c>
      <c r="J170" s="295">
        <v>88000</v>
      </c>
      <c r="K170" s="275"/>
      <c r="L170" s="275"/>
      <c r="M170" s="275"/>
      <c r="N170" s="275"/>
      <c r="O170" s="275"/>
      <c r="P170" s="295"/>
      <c r="Q170" s="295"/>
      <c r="R170" s="63" t="s">
        <v>575</v>
      </c>
    </row>
    <row r="171" spans="1:18" ht="13.15" customHeight="1" x14ac:dyDescent="0.2">
      <c r="A171" s="292">
        <v>32399</v>
      </c>
      <c r="B171" s="293" t="s">
        <v>420</v>
      </c>
      <c r="C171" s="206">
        <v>4500</v>
      </c>
      <c r="D171" s="206"/>
      <c r="E171" s="206">
        <f>C171+D171</f>
        <v>4500</v>
      </c>
      <c r="F171" s="206"/>
      <c r="G171" s="206">
        <f t="shared" si="114"/>
        <v>4500</v>
      </c>
      <c r="H171" s="206">
        <v>2500</v>
      </c>
      <c r="I171" s="206">
        <f t="shared" si="114"/>
        <v>7000</v>
      </c>
      <c r="J171" s="295">
        <v>7000</v>
      </c>
      <c r="K171" s="295"/>
      <c r="L171" s="295"/>
      <c r="M171" s="295"/>
      <c r="N171" s="295"/>
      <c r="O171" s="295"/>
      <c r="P171" s="295"/>
      <c r="Q171" s="295"/>
    </row>
    <row r="172" spans="1:18" ht="13.15" customHeight="1" x14ac:dyDescent="0.2">
      <c r="A172" s="207">
        <v>3241</v>
      </c>
      <c r="B172" s="192" t="s">
        <v>421</v>
      </c>
      <c r="C172" s="294">
        <f t="shared" ref="C172:AF172" si="115">+C173</f>
        <v>0</v>
      </c>
      <c r="D172" s="294">
        <f t="shared" si="115"/>
        <v>0</v>
      </c>
      <c r="E172" s="294">
        <f t="shared" si="115"/>
        <v>0</v>
      </c>
      <c r="F172" s="294">
        <f t="shared" si="115"/>
        <v>0</v>
      </c>
      <c r="G172" s="294">
        <f t="shared" si="115"/>
        <v>0</v>
      </c>
      <c r="H172" s="294">
        <f t="shared" si="115"/>
        <v>0</v>
      </c>
      <c r="I172" s="294">
        <f t="shared" si="115"/>
        <v>0</v>
      </c>
      <c r="J172" s="294">
        <f t="shared" si="115"/>
        <v>0</v>
      </c>
      <c r="K172" s="294">
        <f t="shared" si="115"/>
        <v>0</v>
      </c>
      <c r="L172" s="294">
        <f t="shared" si="115"/>
        <v>0</v>
      </c>
      <c r="M172" s="294">
        <f t="shared" si="115"/>
        <v>0</v>
      </c>
      <c r="N172" s="294">
        <f t="shared" si="115"/>
        <v>0</v>
      </c>
      <c r="O172" s="294">
        <f t="shared" si="115"/>
        <v>0</v>
      </c>
      <c r="P172" s="294">
        <f t="shared" si="115"/>
        <v>0</v>
      </c>
      <c r="Q172" s="294">
        <f t="shared" si="115"/>
        <v>0</v>
      </c>
    </row>
    <row r="173" spans="1:18" ht="13.15" customHeight="1" x14ac:dyDescent="0.2">
      <c r="A173" s="292">
        <v>32412</v>
      </c>
      <c r="B173" s="296" t="s">
        <v>320</v>
      </c>
      <c r="C173" s="206">
        <v>0</v>
      </c>
      <c r="D173" s="206"/>
      <c r="E173" s="206">
        <f>C173+D173</f>
        <v>0</v>
      </c>
      <c r="F173" s="206"/>
      <c r="G173" s="206">
        <f>E173+F173</f>
        <v>0</v>
      </c>
      <c r="H173" s="206"/>
      <c r="I173" s="206">
        <f>G173+H173</f>
        <v>0</v>
      </c>
      <c r="J173" s="295">
        <v>0</v>
      </c>
      <c r="K173" s="295"/>
      <c r="L173" s="295"/>
      <c r="M173" s="295"/>
      <c r="N173" s="295"/>
      <c r="O173" s="295"/>
      <c r="P173" s="295">
        <v>0</v>
      </c>
      <c r="Q173" s="295">
        <v>0</v>
      </c>
    </row>
    <row r="174" spans="1:18" ht="13.15" customHeight="1" x14ac:dyDescent="0.2">
      <c r="A174" s="207">
        <v>3251</v>
      </c>
      <c r="B174" s="220" t="s">
        <v>592</v>
      </c>
      <c r="C174" s="205"/>
      <c r="D174" s="205"/>
      <c r="E174" s="205">
        <f t="shared" ref="E174" si="116">E175+E176</f>
        <v>166500</v>
      </c>
      <c r="F174" s="205">
        <f t="shared" ref="F174" si="117">F175+F176</f>
        <v>0</v>
      </c>
      <c r="G174" s="205">
        <f t="shared" ref="G174:I174" si="118">G175+G176</f>
        <v>166500</v>
      </c>
      <c r="H174" s="205">
        <f t="shared" si="118"/>
        <v>9800</v>
      </c>
      <c r="I174" s="205">
        <f t="shared" si="118"/>
        <v>176300</v>
      </c>
      <c r="J174" s="205">
        <f t="shared" ref="J174" si="119">J175+J176</f>
        <v>176300</v>
      </c>
      <c r="K174" s="205">
        <f t="shared" ref="K174" si="120">K175+K176</f>
        <v>0</v>
      </c>
      <c r="L174" s="205">
        <f t="shared" ref="L174" si="121">L175+L176</f>
        <v>0</v>
      </c>
      <c r="M174" s="205">
        <f t="shared" ref="M174" si="122">M175+M176</f>
        <v>0</v>
      </c>
      <c r="N174" s="205">
        <f t="shared" ref="N174" si="123">N175+N176</f>
        <v>0</v>
      </c>
      <c r="O174" s="205">
        <f t="shared" ref="O174" si="124">O175+O176</f>
        <v>0</v>
      </c>
      <c r="P174" s="205">
        <f t="shared" ref="P174" si="125">P175+P176</f>
        <v>0</v>
      </c>
      <c r="Q174" s="205">
        <f t="shared" ref="Q174" si="126">Q175+Q176</f>
        <v>0</v>
      </c>
    </row>
    <row r="175" spans="1:18" ht="13.15" customHeight="1" x14ac:dyDescent="0.2">
      <c r="A175" s="292">
        <v>32511</v>
      </c>
      <c r="B175" s="296" t="s">
        <v>591</v>
      </c>
      <c r="C175" s="206"/>
      <c r="D175" s="206"/>
      <c r="E175" s="206">
        <v>56000</v>
      </c>
      <c r="F175" s="206"/>
      <c r="G175" s="206">
        <f>F175+E175</f>
        <v>56000</v>
      </c>
      <c r="H175" s="206">
        <v>3000</v>
      </c>
      <c r="I175" s="206">
        <f>H175+G175</f>
        <v>59000</v>
      </c>
      <c r="J175" s="295">
        <v>59000</v>
      </c>
      <c r="K175" s="295"/>
      <c r="L175" s="295"/>
      <c r="M175" s="295"/>
      <c r="N175" s="295"/>
      <c r="O175" s="295"/>
      <c r="P175" s="295"/>
      <c r="Q175" s="295"/>
    </row>
    <row r="176" spans="1:18" ht="13.15" customHeight="1" x14ac:dyDescent="0.2">
      <c r="A176" s="292">
        <v>32513</v>
      </c>
      <c r="B176" s="296" t="s">
        <v>593</v>
      </c>
      <c r="C176" s="206"/>
      <c r="D176" s="206"/>
      <c r="E176" s="206">
        <v>110500</v>
      </c>
      <c r="F176" s="206"/>
      <c r="G176" s="206">
        <f>F176+E176</f>
        <v>110500</v>
      </c>
      <c r="H176" s="206">
        <v>6800</v>
      </c>
      <c r="I176" s="206">
        <f>H176+G176</f>
        <v>117300</v>
      </c>
      <c r="J176" s="295">
        <v>117300</v>
      </c>
      <c r="K176" s="295"/>
      <c r="L176" s="295"/>
      <c r="M176" s="295"/>
      <c r="N176" s="295"/>
      <c r="O176" s="295"/>
      <c r="P176" s="295"/>
      <c r="Q176" s="295"/>
    </row>
    <row r="177" spans="1:17" ht="13.15" customHeight="1" x14ac:dyDescent="0.2">
      <c r="A177" s="207">
        <v>3291</v>
      </c>
      <c r="B177" s="220" t="s">
        <v>329</v>
      </c>
      <c r="C177" s="205">
        <f>SUM(C178:C179)</f>
        <v>11000</v>
      </c>
      <c r="D177" s="205">
        <f>SUM(D178:D179)</f>
        <v>0</v>
      </c>
      <c r="E177" s="205">
        <f>SUM(E178:E179)</f>
        <v>11000</v>
      </c>
      <c r="F177" s="205">
        <f t="shared" ref="F177" si="127">SUM(F178:F179)</f>
        <v>0</v>
      </c>
      <c r="G177" s="205">
        <f>SUM(G178:G179)</f>
        <v>11000</v>
      </c>
      <c r="H177" s="205">
        <f>SUM(H178:H179)</f>
        <v>0</v>
      </c>
      <c r="I177" s="205">
        <f t="shared" ref="I177" si="128">SUM(I178:I179)</f>
        <v>11000</v>
      </c>
      <c r="J177" s="205">
        <f t="shared" ref="J177:P177" si="129">SUM(J178:J179)</f>
        <v>11000</v>
      </c>
      <c r="K177" s="205">
        <f t="shared" si="129"/>
        <v>0</v>
      </c>
      <c r="L177" s="205">
        <f t="shared" si="129"/>
        <v>0</v>
      </c>
      <c r="M177" s="205">
        <f t="shared" si="129"/>
        <v>0</v>
      </c>
      <c r="N177" s="205">
        <f t="shared" si="129"/>
        <v>0</v>
      </c>
      <c r="O177" s="205">
        <f t="shared" si="129"/>
        <v>0</v>
      </c>
      <c r="P177" s="205">
        <f t="shared" si="129"/>
        <v>0</v>
      </c>
      <c r="Q177" s="205">
        <f>SUM(Q178:Q179)</f>
        <v>0</v>
      </c>
    </row>
    <row r="178" spans="1:17" ht="13.15" customHeight="1" x14ac:dyDescent="0.2">
      <c r="A178" s="292">
        <v>32911</v>
      </c>
      <c r="B178" s="293" t="s">
        <v>423</v>
      </c>
      <c r="C178" s="206">
        <v>11000</v>
      </c>
      <c r="D178" s="206"/>
      <c r="E178" s="206">
        <f>C178+D178</f>
        <v>11000</v>
      </c>
      <c r="F178" s="206"/>
      <c r="G178" s="206">
        <f>E178+F178</f>
        <v>11000</v>
      </c>
      <c r="H178" s="206"/>
      <c r="I178" s="206">
        <f>G178+H178</f>
        <v>11000</v>
      </c>
      <c r="J178" s="295">
        <v>11000</v>
      </c>
      <c r="K178" s="295"/>
      <c r="L178" s="295"/>
      <c r="M178" s="295"/>
      <c r="N178" s="295"/>
      <c r="O178" s="295"/>
      <c r="P178" s="295"/>
      <c r="Q178" s="295"/>
    </row>
    <row r="179" spans="1:17" ht="13.15" customHeight="1" x14ac:dyDescent="0.2">
      <c r="A179" s="292">
        <v>32912</v>
      </c>
      <c r="B179" s="293" t="s">
        <v>422</v>
      </c>
      <c r="C179" s="206">
        <v>0</v>
      </c>
      <c r="D179" s="206"/>
      <c r="E179" s="206">
        <f>C179+D179</f>
        <v>0</v>
      </c>
      <c r="F179" s="206"/>
      <c r="G179" s="206">
        <f>E179+F179</f>
        <v>0</v>
      </c>
      <c r="H179" s="206"/>
      <c r="I179" s="206">
        <f>G179+H179</f>
        <v>0</v>
      </c>
      <c r="J179" s="295">
        <v>0</v>
      </c>
      <c r="K179" s="295"/>
      <c r="L179" s="295"/>
      <c r="M179" s="295"/>
      <c r="N179" s="295"/>
      <c r="O179" s="295"/>
      <c r="P179" s="295"/>
      <c r="Q179" s="295"/>
    </row>
    <row r="180" spans="1:17" ht="13.15" customHeight="1" x14ac:dyDescent="0.2">
      <c r="A180" s="207">
        <v>3292</v>
      </c>
      <c r="B180" s="192" t="s">
        <v>424</v>
      </c>
      <c r="C180" s="205">
        <f>C181+C182+C183</f>
        <v>60600</v>
      </c>
      <c r="D180" s="205">
        <f>D181+D182+D183</f>
        <v>0</v>
      </c>
      <c r="E180" s="205">
        <f>E181+E182+E183</f>
        <v>150000</v>
      </c>
      <c r="F180" s="205">
        <f t="shared" ref="F180:H180" si="130">F181+F182+F183</f>
        <v>0</v>
      </c>
      <c r="G180" s="205">
        <f t="shared" si="130"/>
        <v>150000</v>
      </c>
      <c r="H180" s="205">
        <f t="shared" si="130"/>
        <v>0</v>
      </c>
      <c r="I180" s="205">
        <f t="shared" ref="I180" si="131">I181+I182+I183</f>
        <v>150000</v>
      </c>
      <c r="J180" s="205">
        <f t="shared" ref="J180:P180" si="132">J181+J182+J183</f>
        <v>150000</v>
      </c>
      <c r="K180" s="205">
        <f t="shared" si="132"/>
        <v>0</v>
      </c>
      <c r="L180" s="205">
        <f t="shared" si="132"/>
        <v>0</v>
      </c>
      <c r="M180" s="205">
        <f t="shared" si="132"/>
        <v>0</v>
      </c>
      <c r="N180" s="205">
        <f t="shared" si="132"/>
        <v>0</v>
      </c>
      <c r="O180" s="205">
        <f t="shared" si="132"/>
        <v>0</v>
      </c>
      <c r="P180" s="205">
        <f t="shared" si="132"/>
        <v>0</v>
      </c>
      <c r="Q180" s="205">
        <f>Q181+Q182+Q183</f>
        <v>0</v>
      </c>
    </row>
    <row r="181" spans="1:17" ht="13.15" customHeight="1" x14ac:dyDescent="0.2">
      <c r="A181" s="292">
        <v>32921</v>
      </c>
      <c r="B181" s="293" t="s">
        <v>425</v>
      </c>
      <c r="C181" s="206">
        <v>51000</v>
      </c>
      <c r="D181" s="206"/>
      <c r="E181" s="206">
        <v>81000</v>
      </c>
      <c r="F181" s="206"/>
      <c r="G181" s="206">
        <f>E181+F181</f>
        <v>81000</v>
      </c>
      <c r="H181" s="206"/>
      <c r="I181" s="206">
        <f>G181+H181</f>
        <v>81000</v>
      </c>
      <c r="J181" s="275">
        <v>81000</v>
      </c>
      <c r="K181" s="275"/>
      <c r="L181" s="275"/>
      <c r="M181" s="275"/>
      <c r="N181" s="275"/>
      <c r="O181" s="275"/>
      <c r="P181" s="275"/>
      <c r="Q181" s="275"/>
    </row>
    <row r="182" spans="1:17" ht="13.15" customHeight="1" x14ac:dyDescent="0.2">
      <c r="A182" s="292">
        <v>32922</v>
      </c>
      <c r="B182" s="293" t="s">
        <v>426</v>
      </c>
      <c r="C182" s="206">
        <v>6500</v>
      </c>
      <c r="D182" s="206"/>
      <c r="E182" s="206">
        <v>36500</v>
      </c>
      <c r="F182" s="206"/>
      <c r="G182" s="206">
        <f t="shared" ref="G182:I183" si="133">E182+F182</f>
        <v>36500</v>
      </c>
      <c r="H182" s="206"/>
      <c r="I182" s="206">
        <f t="shared" si="133"/>
        <v>36500</v>
      </c>
      <c r="J182" s="275">
        <v>36500</v>
      </c>
      <c r="K182" s="275"/>
      <c r="L182" s="275"/>
      <c r="M182" s="275"/>
      <c r="N182" s="275"/>
      <c r="O182" s="275"/>
      <c r="P182" s="275"/>
      <c r="Q182" s="275"/>
    </row>
    <row r="183" spans="1:17" ht="13.15" customHeight="1" x14ac:dyDescent="0.2">
      <c r="A183" s="292">
        <v>32923</v>
      </c>
      <c r="B183" s="293" t="s">
        <v>427</v>
      </c>
      <c r="C183" s="206">
        <v>3100</v>
      </c>
      <c r="D183" s="206"/>
      <c r="E183" s="206">
        <v>32500</v>
      </c>
      <c r="F183" s="206"/>
      <c r="G183" s="206">
        <f t="shared" si="133"/>
        <v>32500</v>
      </c>
      <c r="H183" s="206"/>
      <c r="I183" s="206">
        <f t="shared" si="133"/>
        <v>32500</v>
      </c>
      <c r="J183" s="275">
        <v>32500</v>
      </c>
      <c r="K183" s="275"/>
      <c r="L183" s="275"/>
      <c r="M183" s="275"/>
      <c r="N183" s="275"/>
      <c r="O183" s="275"/>
      <c r="P183" s="275"/>
      <c r="Q183" s="275"/>
    </row>
    <row r="184" spans="1:17" ht="13.15" customHeight="1" x14ac:dyDescent="0.2">
      <c r="A184" s="207">
        <v>3293</v>
      </c>
      <c r="B184" s="220" t="s">
        <v>311</v>
      </c>
      <c r="C184" s="294">
        <f t="shared" ref="C184:AF184" si="134">+C185</f>
        <v>2600</v>
      </c>
      <c r="D184" s="294">
        <f t="shared" si="134"/>
        <v>0</v>
      </c>
      <c r="E184" s="294">
        <f t="shared" si="134"/>
        <v>2600</v>
      </c>
      <c r="F184" s="294">
        <f t="shared" si="134"/>
        <v>0</v>
      </c>
      <c r="G184" s="294">
        <f t="shared" si="134"/>
        <v>2600</v>
      </c>
      <c r="H184" s="294">
        <f t="shared" si="134"/>
        <v>0</v>
      </c>
      <c r="I184" s="294">
        <f t="shared" si="134"/>
        <v>2600</v>
      </c>
      <c r="J184" s="294">
        <f t="shared" si="134"/>
        <v>2600</v>
      </c>
      <c r="K184" s="294">
        <f t="shared" si="134"/>
        <v>0</v>
      </c>
      <c r="L184" s="294">
        <f t="shared" si="134"/>
        <v>0</v>
      </c>
      <c r="M184" s="294">
        <f t="shared" si="134"/>
        <v>0</v>
      </c>
      <c r="N184" s="294">
        <f t="shared" si="134"/>
        <v>0</v>
      </c>
      <c r="O184" s="294">
        <f t="shared" si="134"/>
        <v>0</v>
      </c>
      <c r="P184" s="294">
        <f t="shared" si="134"/>
        <v>0</v>
      </c>
      <c r="Q184" s="294">
        <f t="shared" si="134"/>
        <v>0</v>
      </c>
    </row>
    <row r="185" spans="1:17" ht="13.15" customHeight="1" x14ac:dyDescent="0.2">
      <c r="A185" s="292">
        <v>32931</v>
      </c>
      <c r="B185" s="293" t="s">
        <v>311</v>
      </c>
      <c r="C185" s="206">
        <v>2600</v>
      </c>
      <c r="D185" s="206"/>
      <c r="E185" s="206">
        <f>C185+D185</f>
        <v>2600</v>
      </c>
      <c r="F185" s="206"/>
      <c r="G185" s="206">
        <f>E185+F185</f>
        <v>2600</v>
      </c>
      <c r="H185" s="206"/>
      <c r="I185" s="206">
        <f>G185+H185</f>
        <v>2600</v>
      </c>
      <c r="J185" s="295">
        <v>2600</v>
      </c>
      <c r="K185" s="275"/>
      <c r="L185" s="275"/>
      <c r="M185" s="275"/>
      <c r="N185" s="275"/>
      <c r="O185" s="275"/>
      <c r="P185" s="275"/>
      <c r="Q185" s="275"/>
    </row>
    <row r="186" spans="1:17" ht="13.15" customHeight="1" x14ac:dyDescent="0.2">
      <c r="A186" s="207">
        <v>3294</v>
      </c>
      <c r="B186" s="220" t="s">
        <v>428</v>
      </c>
      <c r="C186" s="294">
        <f t="shared" ref="C186:AF186" si="135">+C187</f>
        <v>133</v>
      </c>
      <c r="D186" s="294">
        <f t="shared" si="135"/>
        <v>0</v>
      </c>
      <c r="E186" s="294">
        <f t="shared" si="135"/>
        <v>133</v>
      </c>
      <c r="F186" s="294">
        <f t="shared" si="135"/>
        <v>0</v>
      </c>
      <c r="G186" s="294">
        <f t="shared" si="135"/>
        <v>133</v>
      </c>
      <c r="H186" s="294">
        <f t="shared" si="135"/>
        <v>0</v>
      </c>
      <c r="I186" s="294">
        <f t="shared" si="135"/>
        <v>133</v>
      </c>
      <c r="J186" s="294">
        <f t="shared" si="135"/>
        <v>133</v>
      </c>
      <c r="K186" s="294">
        <f t="shared" si="135"/>
        <v>0</v>
      </c>
      <c r="L186" s="294">
        <f t="shared" si="135"/>
        <v>0</v>
      </c>
      <c r="M186" s="294">
        <f t="shared" si="135"/>
        <v>0</v>
      </c>
      <c r="N186" s="294">
        <f t="shared" si="135"/>
        <v>0</v>
      </c>
      <c r="O186" s="294">
        <f t="shared" si="135"/>
        <v>0</v>
      </c>
      <c r="P186" s="294">
        <f t="shared" si="135"/>
        <v>0</v>
      </c>
      <c r="Q186" s="294">
        <f t="shared" si="135"/>
        <v>0</v>
      </c>
    </row>
    <row r="187" spans="1:17" ht="13.15" customHeight="1" x14ac:dyDescent="0.2">
      <c r="A187" s="276">
        <v>32941</v>
      </c>
      <c r="B187" s="277" t="s">
        <v>310</v>
      </c>
      <c r="C187" s="206">
        <v>133</v>
      </c>
      <c r="D187" s="206"/>
      <c r="E187" s="206">
        <f>C187+D187</f>
        <v>133</v>
      </c>
      <c r="F187" s="206"/>
      <c r="G187" s="206">
        <f>E187+F187</f>
        <v>133</v>
      </c>
      <c r="H187" s="206"/>
      <c r="I187" s="206">
        <f>G187+H187</f>
        <v>133</v>
      </c>
      <c r="J187" s="275">
        <v>133</v>
      </c>
      <c r="K187" s="275"/>
      <c r="L187" s="275"/>
      <c r="M187" s="275"/>
      <c r="N187" s="275"/>
      <c r="O187" s="275"/>
      <c r="P187" s="275"/>
      <c r="Q187" s="275"/>
    </row>
    <row r="188" spans="1:17" ht="13.15" customHeight="1" x14ac:dyDescent="0.2">
      <c r="A188" s="207">
        <v>3295</v>
      </c>
      <c r="B188" s="301" t="s">
        <v>318</v>
      </c>
      <c r="C188" s="205">
        <f>SUM(C189:C190)</f>
        <v>9310</v>
      </c>
      <c r="D188" s="205">
        <f>SUM(D189:D190)</f>
        <v>0</v>
      </c>
      <c r="E188" s="205">
        <f>SUM(E189:E190)</f>
        <v>20950</v>
      </c>
      <c r="F188" s="205">
        <f t="shared" ref="F188:H188" si="136">SUM(F189:F190)</f>
        <v>0</v>
      </c>
      <c r="G188" s="205">
        <f t="shared" si="136"/>
        <v>20950</v>
      </c>
      <c r="H188" s="205">
        <f t="shared" si="136"/>
        <v>0</v>
      </c>
      <c r="I188" s="205">
        <f t="shared" ref="I188" si="137">SUM(I189:I190)</f>
        <v>20950</v>
      </c>
      <c r="J188" s="205">
        <f t="shared" ref="J188:P188" si="138">SUM(J189:J190)</f>
        <v>20950</v>
      </c>
      <c r="K188" s="205">
        <f t="shared" si="138"/>
        <v>0</v>
      </c>
      <c r="L188" s="205">
        <f t="shared" si="138"/>
        <v>0</v>
      </c>
      <c r="M188" s="205">
        <f t="shared" si="138"/>
        <v>0</v>
      </c>
      <c r="N188" s="205">
        <f t="shared" si="138"/>
        <v>0</v>
      </c>
      <c r="O188" s="205">
        <f t="shared" si="138"/>
        <v>0</v>
      </c>
      <c r="P188" s="205">
        <f t="shared" si="138"/>
        <v>0</v>
      </c>
      <c r="Q188" s="205">
        <f>SUM(Q189:Q190)</f>
        <v>0</v>
      </c>
    </row>
    <row r="189" spans="1:17" ht="13.15" customHeight="1" x14ac:dyDescent="0.2">
      <c r="A189" s="292">
        <v>32955</v>
      </c>
      <c r="B189" s="298" t="s">
        <v>430</v>
      </c>
      <c r="C189" s="206">
        <v>5310</v>
      </c>
      <c r="D189" s="206"/>
      <c r="E189" s="206">
        <f>C189+D189</f>
        <v>5310</v>
      </c>
      <c r="F189" s="206"/>
      <c r="G189" s="206">
        <f>E189+F189</f>
        <v>5310</v>
      </c>
      <c r="H189" s="206"/>
      <c r="I189" s="206">
        <f>G189+H189</f>
        <v>5310</v>
      </c>
      <c r="J189" s="275">
        <v>5310</v>
      </c>
      <c r="K189" s="275"/>
      <c r="L189" s="275"/>
      <c r="M189" s="275"/>
      <c r="N189" s="275"/>
      <c r="O189" s="275"/>
      <c r="P189" s="275"/>
      <c r="Q189" s="275"/>
    </row>
    <row r="190" spans="1:17" ht="13.15" customHeight="1" x14ac:dyDescent="0.2">
      <c r="A190" s="292">
        <v>32959</v>
      </c>
      <c r="B190" s="298" t="s">
        <v>594</v>
      </c>
      <c r="C190" s="206">
        <v>4000</v>
      </c>
      <c r="D190" s="206"/>
      <c r="E190" s="206">
        <v>15640</v>
      </c>
      <c r="F190" s="206"/>
      <c r="G190" s="206">
        <f>E190+F190</f>
        <v>15640</v>
      </c>
      <c r="H190" s="206"/>
      <c r="I190" s="206">
        <f>G190+H190</f>
        <v>15640</v>
      </c>
      <c r="J190" s="275">
        <v>15640</v>
      </c>
      <c r="K190" s="275"/>
      <c r="L190" s="275"/>
      <c r="M190" s="275"/>
      <c r="N190" s="275"/>
      <c r="O190" s="275"/>
      <c r="P190" s="275"/>
      <c r="Q190" s="275"/>
    </row>
    <row r="191" spans="1:17" s="208" customFormat="1" ht="13.15" customHeight="1" x14ac:dyDescent="0.2">
      <c r="A191" s="207">
        <v>3296</v>
      </c>
      <c r="B191" s="209" t="s">
        <v>556</v>
      </c>
      <c r="C191" s="205">
        <f>C192</f>
        <v>15000</v>
      </c>
      <c r="D191" s="205">
        <f>D192</f>
        <v>20000</v>
      </c>
      <c r="E191" s="205">
        <f>E192</f>
        <v>35000</v>
      </c>
      <c r="F191" s="205">
        <f t="shared" ref="F191:I191" si="139">F192</f>
        <v>0</v>
      </c>
      <c r="G191" s="205">
        <f t="shared" si="139"/>
        <v>35000</v>
      </c>
      <c r="H191" s="205">
        <f t="shared" si="139"/>
        <v>-8000</v>
      </c>
      <c r="I191" s="205">
        <f t="shared" si="139"/>
        <v>27000</v>
      </c>
      <c r="J191" s="205">
        <f t="shared" ref="J191:Q191" si="140">J192</f>
        <v>27000</v>
      </c>
      <c r="K191" s="205">
        <f t="shared" si="140"/>
        <v>0</v>
      </c>
      <c r="L191" s="205">
        <f t="shared" si="140"/>
        <v>0</v>
      </c>
      <c r="M191" s="205">
        <f t="shared" si="140"/>
        <v>0</v>
      </c>
      <c r="N191" s="205">
        <f t="shared" si="140"/>
        <v>0</v>
      </c>
      <c r="O191" s="205">
        <f t="shared" si="140"/>
        <v>0</v>
      </c>
      <c r="P191" s="205">
        <f t="shared" si="140"/>
        <v>0</v>
      </c>
      <c r="Q191" s="205">
        <f t="shared" si="140"/>
        <v>0</v>
      </c>
    </row>
    <row r="192" spans="1:17" ht="13.15" customHeight="1" x14ac:dyDescent="0.2">
      <c r="A192" s="292">
        <v>32961</v>
      </c>
      <c r="B192" s="298" t="s">
        <v>557</v>
      </c>
      <c r="C192" s="206">
        <v>15000</v>
      </c>
      <c r="D192" s="206">
        <v>20000</v>
      </c>
      <c r="E192" s="206">
        <f>C192+D192</f>
        <v>35000</v>
      </c>
      <c r="F192" s="206"/>
      <c r="G192" s="206">
        <f>E192+F192</f>
        <v>35000</v>
      </c>
      <c r="H192" s="206">
        <v>-8000</v>
      </c>
      <c r="I192" s="206">
        <f>G192+H192</f>
        <v>27000</v>
      </c>
      <c r="J192" s="275">
        <v>27000</v>
      </c>
      <c r="K192" s="275"/>
      <c r="L192" s="275"/>
      <c r="M192" s="275"/>
      <c r="N192" s="275"/>
      <c r="O192" s="275"/>
      <c r="P192" s="275"/>
      <c r="Q192" s="275"/>
    </row>
    <row r="193" spans="1:42" ht="13.15" customHeight="1" x14ac:dyDescent="0.2">
      <c r="A193" s="207">
        <v>3299</v>
      </c>
      <c r="B193" s="220" t="s">
        <v>319</v>
      </c>
      <c r="C193" s="205">
        <f>C194</f>
        <v>670</v>
      </c>
      <c r="D193" s="205">
        <f>D194</f>
        <v>0</v>
      </c>
      <c r="E193" s="205">
        <f>E194</f>
        <v>670</v>
      </c>
      <c r="F193" s="205">
        <f t="shared" ref="F193:I193" si="141">F194</f>
        <v>0</v>
      </c>
      <c r="G193" s="205">
        <f t="shared" si="141"/>
        <v>670</v>
      </c>
      <c r="H193" s="205">
        <f t="shared" si="141"/>
        <v>0</v>
      </c>
      <c r="I193" s="205">
        <f t="shared" si="141"/>
        <v>670</v>
      </c>
      <c r="J193" s="205">
        <f t="shared" ref="J193:Q193" si="142">J194</f>
        <v>670</v>
      </c>
      <c r="K193" s="205">
        <f t="shared" si="142"/>
        <v>0</v>
      </c>
      <c r="L193" s="205">
        <f t="shared" si="142"/>
        <v>0</v>
      </c>
      <c r="M193" s="205">
        <f t="shared" si="142"/>
        <v>0</v>
      </c>
      <c r="N193" s="205">
        <f t="shared" si="142"/>
        <v>0</v>
      </c>
      <c r="O193" s="205">
        <f t="shared" si="142"/>
        <v>0</v>
      </c>
      <c r="P193" s="205">
        <f t="shared" si="142"/>
        <v>0</v>
      </c>
      <c r="Q193" s="205">
        <f t="shared" si="142"/>
        <v>0</v>
      </c>
    </row>
    <row r="194" spans="1:42" ht="13.15" customHeight="1" x14ac:dyDescent="0.2">
      <c r="A194" s="292">
        <v>32999</v>
      </c>
      <c r="B194" s="293" t="s">
        <v>319</v>
      </c>
      <c r="C194" s="206">
        <v>670</v>
      </c>
      <c r="D194" s="206"/>
      <c r="E194" s="206">
        <f>C194+D194</f>
        <v>670</v>
      </c>
      <c r="F194" s="206"/>
      <c r="G194" s="206">
        <f>E194+F194</f>
        <v>670</v>
      </c>
      <c r="H194" s="206"/>
      <c r="I194" s="206">
        <f>G194+H194</f>
        <v>670</v>
      </c>
      <c r="J194" s="275">
        <v>670</v>
      </c>
      <c r="K194" s="275"/>
      <c r="L194" s="275"/>
      <c r="M194" s="275"/>
      <c r="N194" s="275"/>
      <c r="O194" s="275"/>
      <c r="P194" s="275"/>
      <c r="Q194" s="275"/>
    </row>
    <row r="195" spans="1:42" ht="13.15" customHeight="1" x14ac:dyDescent="0.2">
      <c r="A195" s="292"/>
      <c r="B195" s="293"/>
      <c r="C195" s="206"/>
      <c r="D195" s="206"/>
      <c r="E195" s="206"/>
      <c r="F195" s="206"/>
      <c r="G195" s="206"/>
      <c r="H195" s="206"/>
      <c r="I195" s="206"/>
      <c r="J195" s="275"/>
      <c r="K195" s="275"/>
      <c r="L195" s="275"/>
      <c r="M195" s="275"/>
      <c r="N195" s="275"/>
      <c r="O195" s="275"/>
      <c r="P195" s="275"/>
      <c r="Q195" s="275"/>
    </row>
    <row r="196" spans="1:42" s="58" customFormat="1" ht="13.15" customHeight="1" x14ac:dyDescent="0.2">
      <c r="A196" s="216">
        <v>34</v>
      </c>
      <c r="B196" s="278" t="s">
        <v>458</v>
      </c>
      <c r="C196" s="203">
        <f>SUM(C204+C202+C199+C197)</f>
        <v>29770</v>
      </c>
      <c r="D196" s="203">
        <f>SUM(D204+D202+D199+D197)</f>
        <v>7000</v>
      </c>
      <c r="E196" s="203">
        <f>SUM(E204+E202+E199+E197)</f>
        <v>36770</v>
      </c>
      <c r="F196" s="203">
        <f t="shared" ref="F196:H196" si="143">SUM(F204+F202+F199+F197)</f>
        <v>0</v>
      </c>
      <c r="G196" s="203">
        <f t="shared" si="143"/>
        <v>36770</v>
      </c>
      <c r="H196" s="203">
        <f t="shared" si="143"/>
        <v>0</v>
      </c>
      <c r="I196" s="203">
        <f t="shared" ref="I196" si="144">SUM(I204+I202+I199+I197)</f>
        <v>36770</v>
      </c>
      <c r="J196" s="203">
        <f t="shared" ref="J196:P196" si="145">SUM(J204+J202+J199+J197)</f>
        <v>36770</v>
      </c>
      <c r="K196" s="203">
        <f t="shared" si="145"/>
        <v>0</v>
      </c>
      <c r="L196" s="203">
        <f t="shared" si="145"/>
        <v>0</v>
      </c>
      <c r="M196" s="203">
        <f t="shared" si="145"/>
        <v>0</v>
      </c>
      <c r="N196" s="203">
        <f t="shared" si="145"/>
        <v>0</v>
      </c>
      <c r="O196" s="203">
        <f t="shared" si="145"/>
        <v>0</v>
      </c>
      <c r="P196" s="203">
        <f t="shared" si="145"/>
        <v>0</v>
      </c>
      <c r="Q196" s="203">
        <f>SUM(Q204+Q202+Q199+Q197)</f>
        <v>0</v>
      </c>
    </row>
    <row r="197" spans="1:42" s="210" customFormat="1" ht="13.15" customHeight="1" x14ac:dyDescent="0.2">
      <c r="A197" s="207">
        <v>3423</v>
      </c>
      <c r="B197" s="302" t="s">
        <v>558</v>
      </c>
      <c r="C197" s="205">
        <f>C198</f>
        <v>5000</v>
      </c>
      <c r="D197" s="205">
        <f>D198</f>
        <v>0</v>
      </c>
      <c r="E197" s="205">
        <f>E198</f>
        <v>5000</v>
      </c>
      <c r="F197" s="205">
        <f t="shared" ref="F197:I197" si="146">F198</f>
        <v>0</v>
      </c>
      <c r="G197" s="205">
        <f t="shared" si="146"/>
        <v>5000</v>
      </c>
      <c r="H197" s="205">
        <f t="shared" si="146"/>
        <v>0</v>
      </c>
      <c r="I197" s="205">
        <f t="shared" si="146"/>
        <v>5000</v>
      </c>
      <c r="J197" s="205">
        <f t="shared" ref="J197:Q197" si="147">J198</f>
        <v>5000</v>
      </c>
      <c r="K197" s="205">
        <f t="shared" si="147"/>
        <v>0</v>
      </c>
      <c r="L197" s="205">
        <f t="shared" si="147"/>
        <v>0</v>
      </c>
      <c r="M197" s="205">
        <f t="shared" si="147"/>
        <v>0</v>
      </c>
      <c r="N197" s="205">
        <f t="shared" si="147"/>
        <v>0</v>
      </c>
      <c r="O197" s="205">
        <f t="shared" si="147"/>
        <v>0</v>
      </c>
      <c r="P197" s="205">
        <f t="shared" si="147"/>
        <v>0</v>
      </c>
      <c r="Q197" s="205">
        <f t="shared" si="147"/>
        <v>0</v>
      </c>
      <c r="R197" s="211"/>
      <c r="S197" s="211"/>
      <c r="T197" s="211"/>
      <c r="U197" s="211"/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/>
      <c r="AF197" s="211"/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</row>
    <row r="198" spans="1:42" s="215" customFormat="1" ht="13.15" customHeight="1" x14ac:dyDescent="0.2">
      <c r="A198" s="212">
        <v>34235</v>
      </c>
      <c r="B198" s="213" t="s">
        <v>558</v>
      </c>
      <c r="C198" s="214">
        <v>5000</v>
      </c>
      <c r="D198" s="214"/>
      <c r="E198" s="214">
        <f>C198+D198</f>
        <v>5000</v>
      </c>
      <c r="F198" s="214"/>
      <c r="G198" s="214">
        <f>E198+F198</f>
        <v>5000</v>
      </c>
      <c r="H198" s="214"/>
      <c r="I198" s="214">
        <f>G198+H198</f>
        <v>5000</v>
      </c>
      <c r="J198" s="303">
        <v>5000</v>
      </c>
      <c r="K198" s="303"/>
      <c r="L198" s="303"/>
      <c r="M198" s="303"/>
      <c r="N198" s="303"/>
      <c r="O198" s="303"/>
      <c r="P198" s="303"/>
      <c r="Q198" s="303"/>
    </row>
    <row r="199" spans="1:42" ht="13.15" customHeight="1" x14ac:dyDescent="0.2">
      <c r="A199" s="207">
        <v>3431</v>
      </c>
      <c r="B199" s="220" t="s">
        <v>314</v>
      </c>
      <c r="C199" s="205">
        <f>SUM(C200:C201)</f>
        <v>9500</v>
      </c>
      <c r="D199" s="205">
        <f>SUM(D200:D201)</f>
        <v>2000</v>
      </c>
      <c r="E199" s="205">
        <f>SUM(E200:E201)</f>
        <v>11500</v>
      </c>
      <c r="F199" s="205">
        <f t="shared" ref="F199:H199" si="148">SUM(F200:F201)</f>
        <v>0</v>
      </c>
      <c r="G199" s="205">
        <f t="shared" si="148"/>
        <v>11500</v>
      </c>
      <c r="H199" s="205">
        <f t="shared" si="148"/>
        <v>0</v>
      </c>
      <c r="I199" s="205">
        <f t="shared" ref="I199" si="149">SUM(I200:I201)</f>
        <v>11500</v>
      </c>
      <c r="J199" s="205">
        <f t="shared" ref="J199:P199" si="150">SUM(J200:J201)</f>
        <v>11500</v>
      </c>
      <c r="K199" s="205">
        <f t="shared" si="150"/>
        <v>0</v>
      </c>
      <c r="L199" s="205">
        <f t="shared" si="150"/>
        <v>0</v>
      </c>
      <c r="M199" s="205">
        <f t="shared" si="150"/>
        <v>0</v>
      </c>
      <c r="N199" s="205">
        <f t="shared" si="150"/>
        <v>0</v>
      </c>
      <c r="O199" s="205">
        <f t="shared" si="150"/>
        <v>0</v>
      </c>
      <c r="P199" s="205">
        <f t="shared" si="150"/>
        <v>0</v>
      </c>
      <c r="Q199" s="205">
        <f>SUM(Q200:Q201)</f>
        <v>0</v>
      </c>
    </row>
    <row r="200" spans="1:42" ht="13.15" customHeight="1" x14ac:dyDescent="0.2">
      <c r="A200" s="292">
        <v>34311</v>
      </c>
      <c r="B200" s="293" t="s">
        <v>431</v>
      </c>
      <c r="C200" s="206">
        <v>3000</v>
      </c>
      <c r="D200" s="206"/>
      <c r="E200" s="206">
        <f>C200+D200</f>
        <v>3000</v>
      </c>
      <c r="F200" s="206"/>
      <c r="G200" s="206">
        <f>E200+F200</f>
        <v>3000</v>
      </c>
      <c r="H200" s="206"/>
      <c r="I200" s="206">
        <f>G200+H200</f>
        <v>3000</v>
      </c>
      <c r="J200" s="275">
        <v>3000</v>
      </c>
      <c r="K200" s="275"/>
      <c r="L200" s="275"/>
      <c r="M200" s="275"/>
      <c r="N200" s="275"/>
      <c r="O200" s="275"/>
      <c r="P200" s="275"/>
      <c r="Q200" s="275"/>
    </row>
    <row r="201" spans="1:42" ht="13.15" customHeight="1" x14ac:dyDescent="0.2">
      <c r="A201" s="292">
        <v>34312</v>
      </c>
      <c r="B201" s="293" t="s">
        <v>432</v>
      </c>
      <c r="C201" s="206">
        <v>6500</v>
      </c>
      <c r="D201" s="206">
        <v>2000</v>
      </c>
      <c r="E201" s="206">
        <f>C201+D201</f>
        <v>8500</v>
      </c>
      <c r="F201" s="206"/>
      <c r="G201" s="206">
        <f>E201+F201</f>
        <v>8500</v>
      </c>
      <c r="H201" s="206"/>
      <c r="I201" s="206">
        <f>G201+H201</f>
        <v>8500</v>
      </c>
      <c r="J201" s="275">
        <v>8500</v>
      </c>
      <c r="K201" s="275"/>
      <c r="L201" s="275"/>
      <c r="M201" s="275"/>
      <c r="N201" s="275"/>
      <c r="O201" s="275"/>
      <c r="P201" s="275"/>
      <c r="Q201" s="275"/>
    </row>
    <row r="202" spans="1:42" ht="13.15" customHeight="1" x14ac:dyDescent="0.2">
      <c r="A202" s="207">
        <v>3433</v>
      </c>
      <c r="B202" s="192" t="s">
        <v>434</v>
      </c>
      <c r="C202" s="205">
        <f t="shared" ref="C202:AF202" si="151">+C203</f>
        <v>15000</v>
      </c>
      <c r="D202" s="205">
        <f t="shared" si="151"/>
        <v>5000</v>
      </c>
      <c r="E202" s="205">
        <f t="shared" si="151"/>
        <v>20000</v>
      </c>
      <c r="F202" s="205">
        <f t="shared" si="151"/>
        <v>0</v>
      </c>
      <c r="G202" s="205">
        <f t="shared" si="151"/>
        <v>20000</v>
      </c>
      <c r="H202" s="205">
        <f t="shared" si="151"/>
        <v>0</v>
      </c>
      <c r="I202" s="205">
        <f t="shared" si="151"/>
        <v>20000</v>
      </c>
      <c r="J202" s="205">
        <f t="shared" si="151"/>
        <v>20000</v>
      </c>
      <c r="K202" s="205">
        <f t="shared" si="151"/>
        <v>0</v>
      </c>
      <c r="L202" s="205">
        <f t="shared" si="151"/>
        <v>0</v>
      </c>
      <c r="M202" s="205">
        <f t="shared" si="151"/>
        <v>0</v>
      </c>
      <c r="N202" s="205">
        <f t="shared" si="151"/>
        <v>0</v>
      </c>
      <c r="O202" s="205">
        <f t="shared" si="151"/>
        <v>0</v>
      </c>
      <c r="P202" s="205">
        <f t="shared" si="151"/>
        <v>0</v>
      </c>
      <c r="Q202" s="205">
        <f t="shared" si="151"/>
        <v>0</v>
      </c>
    </row>
    <row r="203" spans="1:42" ht="13.15" customHeight="1" x14ac:dyDescent="0.2">
      <c r="A203" s="292">
        <v>34339</v>
      </c>
      <c r="B203" s="293" t="s">
        <v>433</v>
      </c>
      <c r="C203" s="206">
        <v>15000</v>
      </c>
      <c r="D203" s="206">
        <v>5000</v>
      </c>
      <c r="E203" s="206">
        <f>C203+D203</f>
        <v>20000</v>
      </c>
      <c r="F203" s="206"/>
      <c r="G203" s="206">
        <f>E203+F203</f>
        <v>20000</v>
      </c>
      <c r="H203" s="206"/>
      <c r="I203" s="206">
        <f>G203+H203</f>
        <v>20000</v>
      </c>
      <c r="J203" s="295">
        <v>20000</v>
      </c>
      <c r="K203" s="295"/>
      <c r="L203" s="295"/>
      <c r="M203" s="295"/>
      <c r="N203" s="295"/>
      <c r="O203" s="295"/>
      <c r="P203" s="295"/>
      <c r="Q203" s="295"/>
      <c r="R203" s="63" t="s">
        <v>569</v>
      </c>
    </row>
    <row r="204" spans="1:42" ht="13.15" customHeight="1" x14ac:dyDescent="0.2">
      <c r="A204" s="207">
        <v>3434</v>
      </c>
      <c r="B204" s="192" t="s">
        <v>435</v>
      </c>
      <c r="C204" s="294">
        <f t="shared" ref="C204:AF204" si="152">+C205</f>
        <v>270</v>
      </c>
      <c r="D204" s="294">
        <f t="shared" si="152"/>
        <v>0</v>
      </c>
      <c r="E204" s="294">
        <f t="shared" si="152"/>
        <v>270</v>
      </c>
      <c r="F204" s="294">
        <f t="shared" si="152"/>
        <v>0</v>
      </c>
      <c r="G204" s="294">
        <f t="shared" si="152"/>
        <v>270</v>
      </c>
      <c r="H204" s="294">
        <f t="shared" si="152"/>
        <v>0</v>
      </c>
      <c r="I204" s="294">
        <f t="shared" si="152"/>
        <v>270</v>
      </c>
      <c r="J204" s="294">
        <f t="shared" si="152"/>
        <v>270</v>
      </c>
      <c r="K204" s="294">
        <f t="shared" si="152"/>
        <v>0</v>
      </c>
      <c r="L204" s="294">
        <f t="shared" si="152"/>
        <v>0</v>
      </c>
      <c r="M204" s="294">
        <f t="shared" si="152"/>
        <v>0</v>
      </c>
      <c r="N204" s="294">
        <f t="shared" si="152"/>
        <v>0</v>
      </c>
      <c r="O204" s="294">
        <f t="shared" si="152"/>
        <v>0</v>
      </c>
      <c r="P204" s="294">
        <f t="shared" si="152"/>
        <v>0</v>
      </c>
      <c r="Q204" s="294">
        <f t="shared" si="152"/>
        <v>0</v>
      </c>
    </row>
    <row r="205" spans="1:42" ht="13.15" customHeight="1" x14ac:dyDescent="0.2">
      <c r="A205" s="292">
        <v>34349</v>
      </c>
      <c r="B205" s="293" t="s">
        <v>435</v>
      </c>
      <c r="C205" s="206">
        <v>270</v>
      </c>
      <c r="D205" s="206"/>
      <c r="E205" s="206">
        <f>C205+D205</f>
        <v>270</v>
      </c>
      <c r="F205" s="206"/>
      <c r="G205" s="206">
        <f>E205+F205</f>
        <v>270</v>
      </c>
      <c r="H205" s="206"/>
      <c r="I205" s="206">
        <f>G205+H205</f>
        <v>270</v>
      </c>
      <c r="J205" s="295">
        <v>270</v>
      </c>
      <c r="K205" s="295"/>
      <c r="L205" s="295"/>
      <c r="M205" s="295"/>
      <c r="N205" s="295"/>
      <c r="O205" s="295"/>
      <c r="P205" s="295"/>
      <c r="Q205" s="295"/>
    </row>
    <row r="206" spans="1:42" ht="13.15" customHeight="1" x14ac:dyDescent="0.2">
      <c r="A206" s="216">
        <v>36</v>
      </c>
      <c r="B206" s="202" t="s">
        <v>559</v>
      </c>
      <c r="C206" s="203">
        <f>C207</f>
        <v>0</v>
      </c>
      <c r="D206" s="203">
        <f>D207</f>
        <v>0</v>
      </c>
      <c r="E206" s="203">
        <f>E207</f>
        <v>0</v>
      </c>
      <c r="F206" s="203">
        <f t="shared" ref="F206:I206" si="153">F207</f>
        <v>0</v>
      </c>
      <c r="G206" s="203">
        <f t="shared" si="153"/>
        <v>0</v>
      </c>
      <c r="H206" s="203">
        <f t="shared" si="153"/>
        <v>0</v>
      </c>
      <c r="I206" s="203">
        <f t="shared" si="153"/>
        <v>0</v>
      </c>
      <c r="J206" s="203">
        <f t="shared" ref="J206:Q206" si="154">J207</f>
        <v>0</v>
      </c>
      <c r="K206" s="203">
        <f t="shared" si="154"/>
        <v>0</v>
      </c>
      <c r="L206" s="203">
        <f t="shared" si="154"/>
        <v>0</v>
      </c>
      <c r="M206" s="203">
        <f t="shared" si="154"/>
        <v>0</v>
      </c>
      <c r="N206" s="203">
        <f t="shared" si="154"/>
        <v>0</v>
      </c>
      <c r="O206" s="203">
        <f t="shared" si="154"/>
        <v>0</v>
      </c>
      <c r="P206" s="203">
        <f t="shared" si="154"/>
        <v>0</v>
      </c>
      <c r="Q206" s="203">
        <f t="shared" si="154"/>
        <v>0</v>
      </c>
    </row>
    <row r="207" spans="1:42" ht="13.15" customHeight="1" x14ac:dyDescent="0.2">
      <c r="A207" s="292">
        <v>36911</v>
      </c>
      <c r="B207" s="293" t="s">
        <v>560</v>
      </c>
      <c r="C207" s="206">
        <v>0</v>
      </c>
      <c r="D207" s="206"/>
      <c r="E207" s="206">
        <f>C207+D207</f>
        <v>0</v>
      </c>
      <c r="F207" s="206"/>
      <c r="G207" s="206">
        <f>E207+F207</f>
        <v>0</v>
      </c>
      <c r="H207" s="206"/>
      <c r="I207" s="206">
        <f>G207+H207</f>
        <v>0</v>
      </c>
      <c r="J207" s="295">
        <v>0</v>
      </c>
      <c r="K207" s="295"/>
      <c r="L207" s="295"/>
      <c r="M207" s="295"/>
      <c r="N207" s="295"/>
      <c r="O207" s="295"/>
      <c r="P207" s="295"/>
      <c r="Q207" s="295"/>
    </row>
    <row r="208" spans="1:42" s="58" customFormat="1" ht="13.15" customHeight="1" x14ac:dyDescent="0.2">
      <c r="A208" s="216">
        <v>38</v>
      </c>
      <c r="B208" s="278" t="s">
        <v>459</v>
      </c>
      <c r="C208" s="203">
        <f>SUM(C211+C213)</f>
        <v>6000</v>
      </c>
      <c r="D208" s="203">
        <f>SUM(D211+D213)</f>
        <v>0</v>
      </c>
      <c r="E208" s="203">
        <f>SUM(E211+E213+E209)</f>
        <v>7000</v>
      </c>
      <c r="F208" s="203">
        <f t="shared" ref="F208:Q208" si="155">SUM(F211+F213+F209)</f>
        <v>0</v>
      </c>
      <c r="G208" s="203">
        <f t="shared" si="155"/>
        <v>7000</v>
      </c>
      <c r="H208" s="203">
        <f t="shared" si="155"/>
        <v>0</v>
      </c>
      <c r="I208" s="203">
        <f t="shared" ref="I208" si="156">SUM(I211+I213+I209)</f>
        <v>7000</v>
      </c>
      <c r="J208" s="203">
        <f t="shared" si="155"/>
        <v>7000</v>
      </c>
      <c r="K208" s="203">
        <f t="shared" si="155"/>
        <v>0</v>
      </c>
      <c r="L208" s="203">
        <f t="shared" si="155"/>
        <v>0</v>
      </c>
      <c r="M208" s="203">
        <f t="shared" si="155"/>
        <v>0</v>
      </c>
      <c r="N208" s="203">
        <f t="shared" si="155"/>
        <v>0</v>
      </c>
      <c r="O208" s="203">
        <f t="shared" si="155"/>
        <v>0</v>
      </c>
      <c r="P208" s="203">
        <f t="shared" si="155"/>
        <v>0</v>
      </c>
      <c r="Q208" s="203">
        <f t="shared" si="155"/>
        <v>0</v>
      </c>
    </row>
    <row r="209" spans="1:17" s="211" customFormat="1" ht="13.15" customHeight="1" x14ac:dyDescent="0.2">
      <c r="A209" s="207">
        <v>3811</v>
      </c>
      <c r="B209" s="302" t="s">
        <v>595</v>
      </c>
      <c r="C209" s="205"/>
      <c r="D209" s="205"/>
      <c r="E209" s="205">
        <f>E210</f>
        <v>1000</v>
      </c>
      <c r="F209" s="205">
        <f t="shared" ref="F209:Q209" si="157">F210</f>
        <v>0</v>
      </c>
      <c r="G209" s="205">
        <f t="shared" si="157"/>
        <v>1000</v>
      </c>
      <c r="H209" s="205">
        <f t="shared" si="157"/>
        <v>0</v>
      </c>
      <c r="I209" s="205">
        <f t="shared" si="157"/>
        <v>1000</v>
      </c>
      <c r="J209" s="205">
        <f t="shared" si="157"/>
        <v>1000</v>
      </c>
      <c r="K209" s="205">
        <f t="shared" si="157"/>
        <v>0</v>
      </c>
      <c r="L209" s="205">
        <f t="shared" si="157"/>
        <v>0</v>
      </c>
      <c r="M209" s="205">
        <f t="shared" si="157"/>
        <v>0</v>
      </c>
      <c r="N209" s="205">
        <f t="shared" si="157"/>
        <v>0</v>
      </c>
      <c r="O209" s="205">
        <f t="shared" si="157"/>
        <v>0</v>
      </c>
      <c r="P209" s="205">
        <f t="shared" si="157"/>
        <v>0</v>
      </c>
      <c r="Q209" s="205">
        <f t="shared" si="157"/>
        <v>0</v>
      </c>
    </row>
    <row r="210" spans="1:17" s="215" customFormat="1" ht="13.15" customHeight="1" x14ac:dyDescent="0.2">
      <c r="A210" s="212">
        <v>38114</v>
      </c>
      <c r="B210" s="213" t="s">
        <v>595</v>
      </c>
      <c r="C210" s="214"/>
      <c r="D210" s="214"/>
      <c r="E210" s="214">
        <v>1000</v>
      </c>
      <c r="F210" s="214"/>
      <c r="G210" s="214">
        <f>E210+F210</f>
        <v>1000</v>
      </c>
      <c r="H210" s="214"/>
      <c r="I210" s="214">
        <f>G210+H210</f>
        <v>1000</v>
      </c>
      <c r="J210" s="214">
        <v>1000</v>
      </c>
      <c r="K210" s="214"/>
      <c r="L210" s="214"/>
      <c r="M210" s="214"/>
      <c r="N210" s="214"/>
      <c r="O210" s="214"/>
      <c r="P210" s="214"/>
      <c r="Q210" s="214"/>
    </row>
    <row r="211" spans="1:17" ht="13.15" customHeight="1" x14ac:dyDescent="0.2">
      <c r="A211" s="207">
        <v>3833</v>
      </c>
      <c r="B211" s="192" t="s">
        <v>436</v>
      </c>
      <c r="C211" s="205">
        <f>C212</f>
        <v>0</v>
      </c>
      <c r="D211" s="205">
        <f>D212</f>
        <v>0</v>
      </c>
      <c r="E211" s="205">
        <f>E212</f>
        <v>0</v>
      </c>
      <c r="F211" s="205">
        <f t="shared" ref="F211:I211" si="158">F212</f>
        <v>0</v>
      </c>
      <c r="G211" s="205">
        <f t="shared" si="158"/>
        <v>0</v>
      </c>
      <c r="H211" s="205">
        <f t="shared" si="158"/>
        <v>0</v>
      </c>
      <c r="I211" s="205">
        <f t="shared" si="158"/>
        <v>0</v>
      </c>
      <c r="J211" s="205">
        <f t="shared" ref="J211:Q211" si="159">J212</f>
        <v>0</v>
      </c>
      <c r="K211" s="205">
        <f t="shared" si="159"/>
        <v>0</v>
      </c>
      <c r="L211" s="205">
        <f t="shared" si="159"/>
        <v>0</v>
      </c>
      <c r="M211" s="205">
        <f t="shared" si="159"/>
        <v>0</v>
      </c>
      <c r="N211" s="205">
        <f t="shared" si="159"/>
        <v>0</v>
      </c>
      <c r="O211" s="205">
        <f t="shared" si="159"/>
        <v>0</v>
      </c>
      <c r="P211" s="205">
        <f t="shared" si="159"/>
        <v>0</v>
      </c>
      <c r="Q211" s="205">
        <f t="shared" si="159"/>
        <v>0</v>
      </c>
    </row>
    <row r="212" spans="1:17" ht="13.15" customHeight="1" x14ac:dyDescent="0.2">
      <c r="A212" s="292">
        <v>38331</v>
      </c>
      <c r="B212" s="293" t="s">
        <v>436</v>
      </c>
      <c r="C212" s="206">
        <v>0</v>
      </c>
      <c r="D212" s="206"/>
      <c r="E212" s="206">
        <f>C212+D212</f>
        <v>0</v>
      </c>
      <c r="F212" s="206"/>
      <c r="G212" s="206">
        <f>E212+F212</f>
        <v>0</v>
      </c>
      <c r="H212" s="206"/>
      <c r="I212" s="206">
        <f>G212+H212</f>
        <v>0</v>
      </c>
      <c r="J212" s="275"/>
      <c r="K212" s="275"/>
      <c r="L212" s="275"/>
      <c r="M212" s="275"/>
      <c r="N212" s="275"/>
      <c r="O212" s="275"/>
      <c r="P212" s="275"/>
      <c r="Q212" s="275"/>
    </row>
    <row r="213" spans="1:17" ht="13.15" customHeight="1" x14ac:dyDescent="0.2">
      <c r="A213" s="207">
        <v>3834</v>
      </c>
      <c r="B213" s="192" t="s">
        <v>457</v>
      </c>
      <c r="C213" s="205">
        <f>C214</f>
        <v>6000</v>
      </c>
      <c r="D213" s="205">
        <f>D214</f>
        <v>0</v>
      </c>
      <c r="E213" s="205">
        <f>E214</f>
        <v>6000</v>
      </c>
      <c r="F213" s="205">
        <f t="shared" ref="F213:I213" si="160">F214</f>
        <v>0</v>
      </c>
      <c r="G213" s="205">
        <f t="shared" si="160"/>
        <v>6000</v>
      </c>
      <c r="H213" s="205">
        <f t="shared" si="160"/>
        <v>0</v>
      </c>
      <c r="I213" s="205">
        <f t="shared" si="160"/>
        <v>6000</v>
      </c>
      <c r="J213" s="205">
        <f t="shared" ref="J213:Q213" si="161">J214</f>
        <v>6000</v>
      </c>
      <c r="K213" s="205">
        <f t="shared" si="161"/>
        <v>0</v>
      </c>
      <c r="L213" s="205">
        <f t="shared" si="161"/>
        <v>0</v>
      </c>
      <c r="M213" s="205">
        <f t="shared" si="161"/>
        <v>0</v>
      </c>
      <c r="N213" s="205">
        <f t="shared" si="161"/>
        <v>0</v>
      </c>
      <c r="O213" s="205">
        <f t="shared" si="161"/>
        <v>0</v>
      </c>
      <c r="P213" s="205">
        <f t="shared" si="161"/>
        <v>0</v>
      </c>
      <c r="Q213" s="205">
        <f t="shared" si="161"/>
        <v>0</v>
      </c>
    </row>
    <row r="214" spans="1:17" ht="13.15" customHeight="1" x14ac:dyDescent="0.2">
      <c r="A214" s="292">
        <v>38341</v>
      </c>
      <c r="B214" s="293" t="s">
        <v>456</v>
      </c>
      <c r="C214" s="206">
        <v>6000</v>
      </c>
      <c r="D214" s="206"/>
      <c r="E214" s="206">
        <f>C214+D214</f>
        <v>6000</v>
      </c>
      <c r="F214" s="206"/>
      <c r="G214" s="206">
        <f>E214+F214</f>
        <v>6000</v>
      </c>
      <c r="H214" s="206"/>
      <c r="I214" s="206">
        <f>G214+H214</f>
        <v>6000</v>
      </c>
      <c r="J214" s="295">
        <v>6000</v>
      </c>
      <c r="K214" s="295"/>
      <c r="L214" s="295"/>
      <c r="M214" s="295"/>
      <c r="N214" s="295"/>
      <c r="O214" s="295"/>
      <c r="P214" s="295"/>
      <c r="Q214" s="295"/>
    </row>
    <row r="215" spans="1:17" ht="13.15" customHeight="1" x14ac:dyDescent="0.2">
      <c r="A215" s="292"/>
      <c r="B215" s="293"/>
      <c r="C215" s="206"/>
      <c r="D215" s="206"/>
      <c r="E215" s="206"/>
      <c r="F215" s="206"/>
      <c r="G215" s="206"/>
      <c r="H215" s="206"/>
      <c r="I215" s="206"/>
      <c r="J215" s="295"/>
      <c r="K215" s="275"/>
      <c r="L215" s="275"/>
      <c r="M215" s="275"/>
      <c r="N215" s="275"/>
      <c r="O215" s="275"/>
      <c r="P215" s="275"/>
      <c r="Q215" s="275"/>
    </row>
    <row r="216" spans="1:17" s="58" customFormat="1" ht="13.15" customHeight="1" x14ac:dyDescent="0.2">
      <c r="A216" s="267">
        <v>4</v>
      </c>
      <c r="B216" s="268" t="s">
        <v>317</v>
      </c>
      <c r="C216" s="269">
        <f t="shared" ref="C216:P216" si="162">C218+C222+C249</f>
        <v>2474000</v>
      </c>
      <c r="D216" s="269">
        <f t="shared" si="162"/>
        <v>294000</v>
      </c>
      <c r="E216" s="269">
        <f t="shared" si="162"/>
        <v>2900800</v>
      </c>
      <c r="F216" s="269">
        <f t="shared" si="162"/>
        <v>5500</v>
      </c>
      <c r="G216" s="269">
        <f t="shared" si="162"/>
        <v>2906300</v>
      </c>
      <c r="H216" s="269">
        <f t="shared" si="162"/>
        <v>1000</v>
      </c>
      <c r="I216" s="269">
        <f t="shared" ref="I216" si="163">I218+I222+I249</f>
        <v>2907300</v>
      </c>
      <c r="J216" s="269">
        <f t="shared" si="162"/>
        <v>0</v>
      </c>
      <c r="K216" s="269">
        <f t="shared" si="162"/>
        <v>0</v>
      </c>
      <c r="L216" s="269">
        <f t="shared" si="162"/>
        <v>315368</v>
      </c>
      <c r="M216" s="269">
        <f t="shared" si="162"/>
        <v>300000</v>
      </c>
      <c r="N216" s="269">
        <f t="shared" si="162"/>
        <v>0</v>
      </c>
      <c r="O216" s="269">
        <f t="shared" si="162"/>
        <v>0</v>
      </c>
      <c r="P216" s="269">
        <f t="shared" si="162"/>
        <v>1171523.5899999999</v>
      </c>
      <c r="Q216" s="269">
        <f>Q218+Q222+Q249</f>
        <v>1120408.4100000001</v>
      </c>
    </row>
    <row r="217" spans="1:17" s="58" customFormat="1" ht="13.15" customHeight="1" x14ac:dyDescent="0.2">
      <c r="A217" s="304"/>
      <c r="B217" s="305"/>
      <c r="C217" s="306"/>
      <c r="D217" s="306"/>
      <c r="E217" s="306"/>
      <c r="F217" s="306"/>
      <c r="G217" s="306"/>
      <c r="H217" s="306"/>
      <c r="I217" s="306"/>
      <c r="J217" s="307"/>
      <c r="K217" s="307"/>
      <c r="L217" s="307"/>
      <c r="M217" s="307"/>
      <c r="N217" s="307"/>
      <c r="O217" s="307"/>
      <c r="P217" s="307"/>
      <c r="Q217" s="307"/>
    </row>
    <row r="218" spans="1:17" s="58" customFormat="1" ht="24.75" customHeight="1" x14ac:dyDescent="0.2">
      <c r="A218" s="216">
        <v>41</v>
      </c>
      <c r="B218" s="278" t="s">
        <v>537</v>
      </c>
      <c r="C218" s="203">
        <f>C219</f>
        <v>0</v>
      </c>
      <c r="D218" s="203">
        <f>D219</f>
        <v>15000</v>
      </c>
      <c r="E218" s="203">
        <f>E219</f>
        <v>30000</v>
      </c>
      <c r="F218" s="203">
        <f t="shared" ref="F218:I218" si="164">F219</f>
        <v>0</v>
      </c>
      <c r="G218" s="203">
        <f t="shared" si="164"/>
        <v>30000</v>
      </c>
      <c r="H218" s="203">
        <f t="shared" si="164"/>
        <v>0</v>
      </c>
      <c r="I218" s="203">
        <f t="shared" si="164"/>
        <v>30000</v>
      </c>
      <c r="J218" s="203">
        <f t="shared" ref="J218:Q218" si="165">J219</f>
        <v>0</v>
      </c>
      <c r="K218" s="203">
        <f t="shared" si="165"/>
        <v>0</v>
      </c>
      <c r="L218" s="203">
        <f t="shared" si="165"/>
        <v>0</v>
      </c>
      <c r="M218" s="203">
        <f t="shared" si="165"/>
        <v>0</v>
      </c>
      <c r="N218" s="203">
        <f t="shared" si="165"/>
        <v>0</v>
      </c>
      <c r="O218" s="203">
        <f t="shared" si="165"/>
        <v>0</v>
      </c>
      <c r="P218" s="203">
        <f t="shared" si="165"/>
        <v>22428.41</v>
      </c>
      <c r="Q218" s="203">
        <f t="shared" si="165"/>
        <v>7571.59</v>
      </c>
    </row>
    <row r="219" spans="1:17" s="58" customFormat="1" ht="15" customHeight="1" x14ac:dyDescent="0.2">
      <c r="A219" s="207">
        <v>4124</v>
      </c>
      <c r="B219" s="220" t="s">
        <v>539</v>
      </c>
      <c r="C219" s="205">
        <f>C220+C221</f>
        <v>0</v>
      </c>
      <c r="D219" s="205">
        <f>D220+D221</f>
        <v>15000</v>
      </c>
      <c r="E219" s="205">
        <f>E220+E221</f>
        <v>30000</v>
      </c>
      <c r="F219" s="205">
        <f t="shared" ref="F219:H219" si="166">F220+F221</f>
        <v>0</v>
      </c>
      <c r="G219" s="205">
        <f t="shared" si="166"/>
        <v>30000</v>
      </c>
      <c r="H219" s="205">
        <f t="shared" si="166"/>
        <v>0</v>
      </c>
      <c r="I219" s="205">
        <f t="shared" ref="I219" si="167">I220+I221</f>
        <v>30000</v>
      </c>
      <c r="J219" s="205">
        <f t="shared" ref="J219:P219" si="168">J220+J221</f>
        <v>0</v>
      </c>
      <c r="K219" s="205">
        <f t="shared" si="168"/>
        <v>0</v>
      </c>
      <c r="L219" s="205">
        <f t="shared" si="168"/>
        <v>0</v>
      </c>
      <c r="M219" s="205">
        <f t="shared" si="168"/>
        <v>0</v>
      </c>
      <c r="N219" s="205">
        <f t="shared" si="168"/>
        <v>0</v>
      </c>
      <c r="O219" s="205">
        <f t="shared" si="168"/>
        <v>0</v>
      </c>
      <c r="P219" s="205">
        <f t="shared" si="168"/>
        <v>22428.41</v>
      </c>
      <c r="Q219" s="205">
        <f>Q220+Q221</f>
        <v>7571.59</v>
      </c>
    </row>
    <row r="220" spans="1:17" ht="13.15" customHeight="1" x14ac:dyDescent="0.2">
      <c r="A220" s="292">
        <v>41241</v>
      </c>
      <c r="B220" s="293" t="s">
        <v>538</v>
      </c>
      <c r="C220" s="206">
        <v>0</v>
      </c>
      <c r="D220" s="206">
        <v>15000</v>
      </c>
      <c r="E220" s="206">
        <v>30000</v>
      </c>
      <c r="F220" s="206"/>
      <c r="G220" s="206">
        <f>E220+F220</f>
        <v>30000</v>
      </c>
      <c r="H220" s="206"/>
      <c r="I220" s="206">
        <f>G220+H220</f>
        <v>30000</v>
      </c>
      <c r="J220" s="275"/>
      <c r="K220" s="275"/>
      <c r="L220" s="275"/>
      <c r="M220" s="275"/>
      <c r="N220" s="275"/>
      <c r="O220" s="275"/>
      <c r="P220" s="275">
        <v>22428.41</v>
      </c>
      <c r="Q220" s="275">
        <v>7571.59</v>
      </c>
    </row>
    <row r="221" spans="1:17" ht="13.15" customHeight="1" x14ac:dyDescent="0.2">
      <c r="A221" s="292"/>
      <c r="B221" s="293"/>
      <c r="C221" s="206"/>
      <c r="D221" s="206"/>
      <c r="E221" s="206"/>
      <c r="F221" s="206"/>
      <c r="G221" s="206"/>
      <c r="H221" s="206"/>
      <c r="I221" s="206"/>
      <c r="J221" s="275"/>
      <c r="K221" s="275"/>
      <c r="L221" s="275"/>
      <c r="M221" s="275"/>
      <c r="N221" s="275"/>
      <c r="O221" s="275"/>
      <c r="P221" s="275"/>
      <c r="Q221" s="275"/>
    </row>
    <row r="222" spans="1:17" s="58" customFormat="1" ht="13.15" customHeight="1" x14ac:dyDescent="0.2">
      <c r="A222" s="216">
        <v>42</v>
      </c>
      <c r="B222" s="278" t="s">
        <v>460</v>
      </c>
      <c r="C222" s="203">
        <f t="shared" ref="C222:P222" si="169">C223+C225+C228+C233+C238+C241+C244+C247</f>
        <v>2444000</v>
      </c>
      <c r="D222" s="203">
        <f t="shared" si="169"/>
        <v>279000</v>
      </c>
      <c r="E222" s="203">
        <f t="shared" si="169"/>
        <v>2838000</v>
      </c>
      <c r="F222" s="203">
        <f t="shared" si="169"/>
        <v>5500</v>
      </c>
      <c r="G222" s="203">
        <f>G223+G225+G228+G233+G238+G241+G244+G247</f>
        <v>2843500</v>
      </c>
      <c r="H222" s="203">
        <f>H223+H225+H228+H233+H238+H241+H244+H247</f>
        <v>1000</v>
      </c>
      <c r="I222" s="203">
        <f t="shared" ref="I222" si="170">I223+I225+I228+I233+I238+I241+I244+I247</f>
        <v>2844500</v>
      </c>
      <c r="J222" s="203">
        <f t="shared" si="169"/>
        <v>0</v>
      </c>
      <c r="K222" s="203">
        <f t="shared" si="169"/>
        <v>0</v>
      </c>
      <c r="L222" s="203">
        <f t="shared" si="169"/>
        <v>315368</v>
      </c>
      <c r="M222" s="203">
        <f t="shared" si="169"/>
        <v>300000</v>
      </c>
      <c r="N222" s="203">
        <f t="shared" si="169"/>
        <v>0</v>
      </c>
      <c r="O222" s="203">
        <f t="shared" si="169"/>
        <v>0</v>
      </c>
      <c r="P222" s="203">
        <f t="shared" si="169"/>
        <v>1146295.18</v>
      </c>
      <c r="Q222" s="203">
        <f>Q223+Q225+Q228+Q233+Q238+Q241+Q244+Q247</f>
        <v>1082836.82</v>
      </c>
    </row>
    <row r="223" spans="1:17" ht="13.15" customHeight="1" x14ac:dyDescent="0.2">
      <c r="A223" s="207">
        <v>4212</v>
      </c>
      <c r="B223" s="220" t="s">
        <v>550</v>
      </c>
      <c r="C223" s="205">
        <f>C224</f>
        <v>0</v>
      </c>
      <c r="D223" s="205">
        <f>D224</f>
        <v>0</v>
      </c>
      <c r="E223" s="205">
        <f>E224</f>
        <v>0</v>
      </c>
      <c r="F223" s="205">
        <f t="shared" ref="F223:I223" si="171">F224</f>
        <v>0</v>
      </c>
      <c r="G223" s="205">
        <f t="shared" si="171"/>
        <v>0</v>
      </c>
      <c r="H223" s="205">
        <f t="shared" si="171"/>
        <v>0</v>
      </c>
      <c r="I223" s="205">
        <f t="shared" si="171"/>
        <v>0</v>
      </c>
      <c r="J223" s="205">
        <f t="shared" ref="J223:Q223" si="172">J224</f>
        <v>0</v>
      </c>
      <c r="K223" s="205">
        <f t="shared" si="172"/>
        <v>0</v>
      </c>
      <c r="L223" s="205">
        <f t="shared" si="172"/>
        <v>0</v>
      </c>
      <c r="M223" s="205">
        <f t="shared" si="172"/>
        <v>0</v>
      </c>
      <c r="N223" s="205">
        <f t="shared" si="172"/>
        <v>0</v>
      </c>
      <c r="O223" s="205">
        <f t="shared" si="172"/>
        <v>0</v>
      </c>
      <c r="P223" s="205">
        <f t="shared" si="172"/>
        <v>0</v>
      </c>
      <c r="Q223" s="205">
        <f t="shared" si="172"/>
        <v>0</v>
      </c>
    </row>
    <row r="224" spans="1:17" ht="13.15" customHeight="1" x14ac:dyDescent="0.2">
      <c r="A224" s="292" t="s">
        <v>461</v>
      </c>
      <c r="B224" s="293" t="s">
        <v>551</v>
      </c>
      <c r="C224" s="206">
        <v>0</v>
      </c>
      <c r="D224" s="206"/>
      <c r="E224" s="206">
        <f>C224+D224</f>
        <v>0</v>
      </c>
      <c r="F224" s="206"/>
      <c r="G224" s="206">
        <f>E224+F224</f>
        <v>0</v>
      </c>
      <c r="H224" s="206"/>
      <c r="I224" s="206">
        <f>G224+H224</f>
        <v>0</v>
      </c>
      <c r="J224" s="275"/>
      <c r="K224" s="275"/>
      <c r="L224" s="275"/>
      <c r="M224" s="275"/>
      <c r="N224" s="275"/>
      <c r="O224" s="275"/>
      <c r="P224" s="275">
        <v>0</v>
      </c>
      <c r="Q224" s="275">
        <v>0</v>
      </c>
    </row>
    <row r="225" spans="1:18" ht="13.15" customHeight="1" x14ac:dyDescent="0.2">
      <c r="A225" s="207">
        <v>4221</v>
      </c>
      <c r="B225" s="220" t="s">
        <v>490</v>
      </c>
      <c r="C225" s="205">
        <f>C226+C227</f>
        <v>22000</v>
      </c>
      <c r="D225" s="205">
        <f>D226+D227</f>
        <v>0</v>
      </c>
      <c r="E225" s="205">
        <f>E226+E227</f>
        <v>22000</v>
      </c>
      <c r="F225" s="205">
        <f t="shared" ref="F225:H225" si="173">F226+F227</f>
        <v>0</v>
      </c>
      <c r="G225" s="205">
        <f t="shared" si="173"/>
        <v>22000</v>
      </c>
      <c r="H225" s="205">
        <f t="shared" si="173"/>
        <v>2000</v>
      </c>
      <c r="I225" s="205">
        <f t="shared" ref="I225" si="174">I226+I227</f>
        <v>24000</v>
      </c>
      <c r="J225" s="205">
        <f t="shared" ref="J225:P225" si="175">J226+J227</f>
        <v>0</v>
      </c>
      <c r="K225" s="205">
        <f t="shared" si="175"/>
        <v>0</v>
      </c>
      <c r="L225" s="205">
        <f t="shared" si="175"/>
        <v>0</v>
      </c>
      <c r="M225" s="205">
        <f t="shared" si="175"/>
        <v>0</v>
      </c>
      <c r="N225" s="205">
        <f t="shared" si="175"/>
        <v>0</v>
      </c>
      <c r="O225" s="205">
        <f t="shared" si="175"/>
        <v>0</v>
      </c>
      <c r="P225" s="205">
        <f t="shared" si="175"/>
        <v>0</v>
      </c>
      <c r="Q225" s="205">
        <f>Q226+Q227</f>
        <v>24000</v>
      </c>
    </row>
    <row r="226" spans="1:18" ht="13.15" customHeight="1" x14ac:dyDescent="0.2">
      <c r="A226" s="276">
        <v>42211</v>
      </c>
      <c r="B226" s="277" t="s">
        <v>529</v>
      </c>
      <c r="C226" s="206">
        <v>10000</v>
      </c>
      <c r="D226" s="206"/>
      <c r="E226" s="206">
        <f>C226+D226</f>
        <v>10000</v>
      </c>
      <c r="F226" s="206"/>
      <c r="G226" s="206">
        <f>E226+F226</f>
        <v>10000</v>
      </c>
      <c r="H226" s="206">
        <v>2000</v>
      </c>
      <c r="I226" s="206">
        <f>G226+H226</f>
        <v>12000</v>
      </c>
      <c r="J226" s="275"/>
      <c r="K226" s="275"/>
      <c r="L226" s="275"/>
      <c r="M226" s="275"/>
      <c r="N226" s="275"/>
      <c r="O226" s="275"/>
      <c r="P226" s="275">
        <v>0</v>
      </c>
      <c r="Q226" s="275">
        <v>12000</v>
      </c>
      <c r="R226" s="63" t="s">
        <v>572</v>
      </c>
    </row>
    <row r="227" spans="1:18" ht="13.15" customHeight="1" x14ac:dyDescent="0.2">
      <c r="A227" s="276">
        <v>42212</v>
      </c>
      <c r="B227" s="277" t="s">
        <v>315</v>
      </c>
      <c r="C227" s="206">
        <v>12000</v>
      </c>
      <c r="D227" s="206"/>
      <c r="E227" s="206">
        <f>C227+D227</f>
        <v>12000</v>
      </c>
      <c r="F227" s="206"/>
      <c r="G227" s="206">
        <f>E227+F227</f>
        <v>12000</v>
      </c>
      <c r="H227" s="206"/>
      <c r="I227" s="206">
        <f>G227+H227</f>
        <v>12000</v>
      </c>
      <c r="J227" s="275"/>
      <c r="K227" s="275"/>
      <c r="L227" s="275"/>
      <c r="M227" s="275"/>
      <c r="N227" s="275"/>
      <c r="O227" s="275"/>
      <c r="P227" s="275">
        <v>0</v>
      </c>
      <c r="Q227" s="275">
        <v>12000</v>
      </c>
    </row>
    <row r="228" spans="1:18" ht="13.15" customHeight="1" x14ac:dyDescent="0.2">
      <c r="A228" s="207">
        <v>4222</v>
      </c>
      <c r="B228" s="220" t="s">
        <v>286</v>
      </c>
      <c r="C228" s="205">
        <f>C229+C230+C231+C232</f>
        <v>33500</v>
      </c>
      <c r="D228" s="205">
        <f>D229+D230+D231+D232</f>
        <v>11000</v>
      </c>
      <c r="E228" s="205">
        <f>E229+E230+E231+E232</f>
        <v>63500</v>
      </c>
      <c r="F228" s="205">
        <f t="shared" ref="F228:H228" si="176">F229+F230+F231+F232</f>
        <v>0</v>
      </c>
      <c r="G228" s="205">
        <f t="shared" si="176"/>
        <v>63500</v>
      </c>
      <c r="H228" s="205">
        <f t="shared" si="176"/>
        <v>-1000</v>
      </c>
      <c r="I228" s="205">
        <f t="shared" ref="I228" si="177">I229+I230+I231+I232</f>
        <v>62500</v>
      </c>
      <c r="J228" s="205">
        <f t="shared" ref="J228:O228" si="178">J229+J230+J231+J232</f>
        <v>0</v>
      </c>
      <c r="K228" s="205">
        <f t="shared" si="178"/>
        <v>0</v>
      </c>
      <c r="L228" s="205">
        <f t="shared" si="178"/>
        <v>0</v>
      </c>
      <c r="M228" s="205">
        <f t="shared" si="178"/>
        <v>0</v>
      </c>
      <c r="N228" s="205">
        <f t="shared" si="178"/>
        <v>0</v>
      </c>
      <c r="O228" s="205">
        <f t="shared" si="178"/>
        <v>0</v>
      </c>
      <c r="P228" s="205">
        <f>P229+P230+P231+P232</f>
        <v>32000</v>
      </c>
      <c r="Q228" s="205">
        <f>Q229+Q230+Q231+Q232</f>
        <v>30500</v>
      </c>
    </row>
    <row r="229" spans="1:18" ht="13.15" customHeight="1" x14ac:dyDescent="0.2">
      <c r="A229" s="292" t="s">
        <v>465</v>
      </c>
      <c r="B229" s="293" t="s">
        <v>466</v>
      </c>
      <c r="C229" s="206">
        <v>4000</v>
      </c>
      <c r="D229" s="206"/>
      <c r="E229" s="206">
        <f>C229+D229</f>
        <v>4000</v>
      </c>
      <c r="F229" s="206"/>
      <c r="G229" s="206">
        <f>E229+F229</f>
        <v>4000</v>
      </c>
      <c r="H229" s="206"/>
      <c r="I229" s="206">
        <f>G229+H229</f>
        <v>4000</v>
      </c>
      <c r="J229" s="295"/>
      <c r="K229" s="275"/>
      <c r="L229" s="275"/>
      <c r="M229" s="275"/>
      <c r="N229" s="275"/>
      <c r="O229" s="275"/>
      <c r="P229" s="275">
        <v>0</v>
      </c>
      <c r="Q229" s="275">
        <v>4000</v>
      </c>
    </row>
    <row r="230" spans="1:18" ht="13.15" customHeight="1" x14ac:dyDescent="0.2">
      <c r="A230" s="292" t="s">
        <v>467</v>
      </c>
      <c r="B230" s="293" t="s">
        <v>468</v>
      </c>
      <c r="C230" s="206">
        <v>24500</v>
      </c>
      <c r="D230" s="206">
        <v>0</v>
      </c>
      <c r="E230" s="206">
        <v>21500</v>
      </c>
      <c r="F230" s="206"/>
      <c r="G230" s="206">
        <f t="shared" ref="G230:I232" si="179">E230+F230</f>
        <v>21500</v>
      </c>
      <c r="H230" s="206">
        <v>14500</v>
      </c>
      <c r="I230" s="206">
        <f t="shared" si="179"/>
        <v>36000</v>
      </c>
      <c r="J230" s="295"/>
      <c r="K230" s="275"/>
      <c r="L230" s="275"/>
      <c r="M230" s="275"/>
      <c r="N230" s="275"/>
      <c r="O230" s="275"/>
      <c r="P230" s="275">
        <v>14500</v>
      </c>
      <c r="Q230" s="275">
        <v>21500</v>
      </c>
      <c r="R230" s="63" t="s">
        <v>587</v>
      </c>
    </row>
    <row r="231" spans="1:18" ht="13.15" customHeight="1" x14ac:dyDescent="0.2">
      <c r="A231" s="292" t="s">
        <v>469</v>
      </c>
      <c r="B231" s="293" t="s">
        <v>470</v>
      </c>
      <c r="C231" s="206">
        <v>0</v>
      </c>
      <c r="D231" s="206">
        <v>11000</v>
      </c>
      <c r="E231" s="206">
        <v>33000</v>
      </c>
      <c r="F231" s="206"/>
      <c r="G231" s="206">
        <f t="shared" si="179"/>
        <v>33000</v>
      </c>
      <c r="H231" s="206">
        <v>-18500</v>
      </c>
      <c r="I231" s="206">
        <f t="shared" si="179"/>
        <v>14500</v>
      </c>
      <c r="J231" s="295"/>
      <c r="K231" s="275"/>
      <c r="L231" s="275"/>
      <c r="M231" s="275"/>
      <c r="N231" s="275"/>
      <c r="O231" s="275"/>
      <c r="P231" s="275">
        <v>14500</v>
      </c>
      <c r="Q231" s="275">
        <v>0</v>
      </c>
      <c r="R231" s="224" t="s">
        <v>596</v>
      </c>
    </row>
    <row r="232" spans="1:18" ht="13.15" customHeight="1" x14ac:dyDescent="0.2">
      <c r="A232" s="292" t="s">
        <v>463</v>
      </c>
      <c r="B232" s="293" t="s">
        <v>464</v>
      </c>
      <c r="C232" s="206">
        <v>5000</v>
      </c>
      <c r="D232" s="206"/>
      <c r="E232" s="206">
        <f>C232+D232</f>
        <v>5000</v>
      </c>
      <c r="F232" s="206"/>
      <c r="G232" s="206">
        <f t="shared" si="179"/>
        <v>5000</v>
      </c>
      <c r="H232" s="206">
        <v>3000</v>
      </c>
      <c r="I232" s="206">
        <f t="shared" si="179"/>
        <v>8000</v>
      </c>
      <c r="J232" s="295"/>
      <c r="K232" s="275"/>
      <c r="L232" s="275"/>
      <c r="M232" s="275"/>
      <c r="N232" s="275"/>
      <c r="O232" s="275"/>
      <c r="P232" s="275">
        <v>3000</v>
      </c>
      <c r="Q232" s="275">
        <v>5000</v>
      </c>
    </row>
    <row r="233" spans="1:18" ht="13.15" customHeight="1" x14ac:dyDescent="0.2">
      <c r="A233" s="207">
        <v>4223</v>
      </c>
      <c r="B233" s="220" t="s">
        <v>287</v>
      </c>
      <c r="C233" s="205">
        <f>SUM(C234:C237)</f>
        <v>3500</v>
      </c>
      <c r="D233" s="205">
        <f>SUM(D234:D237)</f>
        <v>0</v>
      </c>
      <c r="E233" s="205">
        <f>SUM(E234:E237)</f>
        <v>3500</v>
      </c>
      <c r="F233" s="205">
        <f t="shared" ref="F233" si="180">SUM(F234:F237)</f>
        <v>0</v>
      </c>
      <c r="G233" s="205">
        <f>SUM(G234:G237)</f>
        <v>3500</v>
      </c>
      <c r="H233" s="205">
        <f>SUM(H234:H237)</f>
        <v>0</v>
      </c>
      <c r="I233" s="205">
        <f>SUM(I234:I237)</f>
        <v>3500</v>
      </c>
      <c r="J233" s="205">
        <f t="shared" ref="J233:P233" si="181">SUM(J234:J237)</f>
        <v>0</v>
      </c>
      <c r="K233" s="205">
        <f t="shared" si="181"/>
        <v>0</v>
      </c>
      <c r="L233" s="205">
        <f t="shared" si="181"/>
        <v>0</v>
      </c>
      <c r="M233" s="205">
        <f t="shared" si="181"/>
        <v>0</v>
      </c>
      <c r="N233" s="205">
        <f t="shared" si="181"/>
        <v>0</v>
      </c>
      <c r="O233" s="205">
        <f t="shared" si="181"/>
        <v>0</v>
      </c>
      <c r="P233" s="205">
        <f t="shared" si="181"/>
        <v>0</v>
      </c>
      <c r="Q233" s="205">
        <f>SUM(Q234:Q237)</f>
        <v>3500</v>
      </c>
    </row>
    <row r="234" spans="1:18" ht="13.15" customHeight="1" x14ac:dyDescent="0.2">
      <c r="A234" s="292" t="s">
        <v>471</v>
      </c>
      <c r="B234" s="293" t="s">
        <v>472</v>
      </c>
      <c r="C234" s="206">
        <v>1000</v>
      </c>
      <c r="D234" s="206"/>
      <c r="E234" s="206">
        <f>C234+D234</f>
        <v>1000</v>
      </c>
      <c r="F234" s="206"/>
      <c r="G234" s="206">
        <v>2000</v>
      </c>
      <c r="H234" s="206"/>
      <c r="I234" s="206">
        <f>G234+H234</f>
        <v>2000</v>
      </c>
      <c r="J234" s="295"/>
      <c r="K234" s="275"/>
      <c r="L234" s="275"/>
      <c r="M234" s="275"/>
      <c r="N234" s="275"/>
      <c r="O234" s="275"/>
      <c r="P234" s="275"/>
      <c r="Q234" s="275">
        <v>2000</v>
      </c>
    </row>
    <row r="235" spans="1:18" ht="13.15" customHeight="1" x14ac:dyDescent="0.2">
      <c r="A235" s="292" t="s">
        <v>473</v>
      </c>
      <c r="B235" s="293" t="s">
        <v>474</v>
      </c>
      <c r="C235" s="206">
        <v>500</v>
      </c>
      <c r="D235" s="206"/>
      <c r="E235" s="206">
        <f>C235+D235</f>
        <v>500</v>
      </c>
      <c r="F235" s="206"/>
      <c r="G235" s="206"/>
      <c r="H235" s="206"/>
      <c r="I235" s="206">
        <f t="shared" ref="G235:I237" si="182">G235+H235</f>
        <v>0</v>
      </c>
      <c r="J235" s="295"/>
      <c r="K235" s="275"/>
      <c r="L235" s="275"/>
      <c r="M235" s="275"/>
      <c r="N235" s="275"/>
      <c r="O235" s="275"/>
      <c r="P235" s="275"/>
      <c r="Q235" s="275"/>
    </row>
    <row r="236" spans="1:18" ht="13.15" customHeight="1" x14ac:dyDescent="0.2">
      <c r="A236" s="292" t="s">
        <v>475</v>
      </c>
      <c r="B236" s="293" t="s">
        <v>476</v>
      </c>
      <c r="C236" s="206">
        <v>500</v>
      </c>
      <c r="D236" s="206"/>
      <c r="E236" s="206">
        <f>C236+D236</f>
        <v>500</v>
      </c>
      <c r="F236" s="206"/>
      <c r="G236" s="206"/>
      <c r="H236" s="206"/>
      <c r="I236" s="206">
        <f t="shared" si="182"/>
        <v>0</v>
      </c>
      <c r="J236" s="295"/>
      <c r="K236" s="275"/>
      <c r="L236" s="275"/>
      <c r="M236" s="275"/>
      <c r="N236" s="275"/>
      <c r="O236" s="275"/>
      <c r="P236" s="275"/>
      <c r="Q236" s="275"/>
    </row>
    <row r="237" spans="1:18" ht="13.15" customHeight="1" x14ac:dyDescent="0.2">
      <c r="A237" s="292" t="s">
        <v>477</v>
      </c>
      <c r="B237" s="293" t="s">
        <v>478</v>
      </c>
      <c r="C237" s="206">
        <v>1500</v>
      </c>
      <c r="D237" s="206"/>
      <c r="E237" s="206">
        <f>C237+D237</f>
        <v>1500</v>
      </c>
      <c r="F237" s="206"/>
      <c r="G237" s="206">
        <f t="shared" si="182"/>
        <v>1500</v>
      </c>
      <c r="H237" s="206"/>
      <c r="I237" s="206">
        <f t="shared" si="182"/>
        <v>1500</v>
      </c>
      <c r="J237" s="295"/>
      <c r="K237" s="275"/>
      <c r="L237" s="275"/>
      <c r="M237" s="275"/>
      <c r="N237" s="275"/>
      <c r="O237" s="275"/>
      <c r="P237" s="275"/>
      <c r="Q237" s="275">
        <v>1500</v>
      </c>
    </row>
    <row r="238" spans="1:18" ht="13.15" customHeight="1" x14ac:dyDescent="0.2">
      <c r="A238" s="207">
        <v>4224</v>
      </c>
      <c r="B238" s="220" t="s">
        <v>288</v>
      </c>
      <c r="C238" s="205">
        <f>SUM(C239:C240)</f>
        <v>132000</v>
      </c>
      <c r="D238" s="205">
        <f>SUM(D239:D240)</f>
        <v>268000</v>
      </c>
      <c r="E238" s="205">
        <f>SUM(E239:E240)</f>
        <v>400000</v>
      </c>
      <c r="F238" s="205">
        <f t="shared" ref="F238:H238" si="183">SUM(F239:F240)</f>
        <v>5500</v>
      </c>
      <c r="G238" s="205">
        <f t="shared" si="183"/>
        <v>405500</v>
      </c>
      <c r="H238" s="205">
        <f t="shared" si="183"/>
        <v>0</v>
      </c>
      <c r="I238" s="205">
        <f t="shared" ref="I238" si="184">SUM(I239:I240)</f>
        <v>405500</v>
      </c>
      <c r="J238" s="205">
        <f t="shared" ref="J238:P238" si="185">SUM(J239:J240)</f>
        <v>0</v>
      </c>
      <c r="K238" s="205">
        <f t="shared" si="185"/>
        <v>0</v>
      </c>
      <c r="L238" s="205">
        <f t="shared" si="185"/>
        <v>0</v>
      </c>
      <c r="M238" s="205">
        <f t="shared" si="185"/>
        <v>0</v>
      </c>
      <c r="N238" s="205">
        <f t="shared" si="185"/>
        <v>0</v>
      </c>
      <c r="O238" s="205">
        <f t="shared" si="185"/>
        <v>0</v>
      </c>
      <c r="P238" s="205">
        <f t="shared" si="185"/>
        <v>121711.94</v>
      </c>
      <c r="Q238" s="205">
        <f>SUM(Q239:Q240)</f>
        <v>283788.06</v>
      </c>
    </row>
    <row r="239" spans="1:18" ht="13.15" customHeight="1" x14ac:dyDescent="0.2">
      <c r="A239" s="276">
        <v>42241</v>
      </c>
      <c r="B239" s="277" t="s">
        <v>302</v>
      </c>
      <c r="C239" s="206">
        <v>131000</v>
      </c>
      <c r="D239" s="206">
        <v>268000</v>
      </c>
      <c r="E239" s="206">
        <f>C239+D239</f>
        <v>399000</v>
      </c>
      <c r="F239" s="206"/>
      <c r="G239" s="206">
        <f>E239+F239</f>
        <v>399000</v>
      </c>
      <c r="H239" s="206"/>
      <c r="I239" s="206">
        <f>G239+H239</f>
        <v>399000</v>
      </c>
      <c r="J239" s="275"/>
      <c r="K239" s="275"/>
      <c r="L239" s="275"/>
      <c r="M239" s="275"/>
      <c r="N239" s="275"/>
      <c r="O239" s="275"/>
      <c r="P239" s="275">
        <v>116211.94</v>
      </c>
      <c r="Q239" s="275">
        <v>282788.06</v>
      </c>
      <c r="R239" s="223">
        <f>Q239+L239</f>
        <v>282788.06</v>
      </c>
    </row>
    <row r="240" spans="1:18" ht="13.15" customHeight="1" x14ac:dyDescent="0.2">
      <c r="A240" s="276">
        <v>42242</v>
      </c>
      <c r="B240" s="277" t="s">
        <v>303</v>
      </c>
      <c r="C240" s="206">
        <v>1000</v>
      </c>
      <c r="D240" s="206"/>
      <c r="E240" s="206">
        <f>C240+D240</f>
        <v>1000</v>
      </c>
      <c r="F240" s="206">
        <v>5500</v>
      </c>
      <c r="G240" s="206">
        <f>E240+F240</f>
        <v>6500</v>
      </c>
      <c r="H240" s="206"/>
      <c r="I240" s="206">
        <f>G240+H240</f>
        <v>6500</v>
      </c>
      <c r="J240" s="275"/>
      <c r="K240" s="275"/>
      <c r="L240" s="275"/>
      <c r="M240" s="275"/>
      <c r="N240" s="275"/>
      <c r="O240" s="275"/>
      <c r="P240" s="275">
        <v>5500</v>
      </c>
      <c r="Q240" s="275">
        <v>1000</v>
      </c>
    </row>
    <row r="241" spans="1:20" ht="13.15" customHeight="1" x14ac:dyDescent="0.2">
      <c r="A241" s="207">
        <v>4227</v>
      </c>
      <c r="B241" s="220" t="s">
        <v>289</v>
      </c>
      <c r="C241" s="294">
        <f t="shared" ref="C241:P241" si="186">SUM(C242:C243)</f>
        <v>3000</v>
      </c>
      <c r="D241" s="294">
        <f t="shared" si="186"/>
        <v>0</v>
      </c>
      <c r="E241" s="294">
        <f t="shared" si="186"/>
        <v>3000</v>
      </c>
      <c r="F241" s="294">
        <f t="shared" si="186"/>
        <v>0</v>
      </c>
      <c r="G241" s="294">
        <f t="shared" si="186"/>
        <v>3000</v>
      </c>
      <c r="H241" s="294">
        <f t="shared" si="186"/>
        <v>0</v>
      </c>
      <c r="I241" s="294">
        <f t="shared" ref="I241" si="187">SUM(I242:I243)</f>
        <v>3000</v>
      </c>
      <c r="J241" s="294">
        <f t="shared" si="186"/>
        <v>0</v>
      </c>
      <c r="K241" s="294">
        <f t="shared" si="186"/>
        <v>0</v>
      </c>
      <c r="L241" s="294">
        <f t="shared" si="186"/>
        <v>0</v>
      </c>
      <c r="M241" s="294">
        <f t="shared" si="186"/>
        <v>0</v>
      </c>
      <c r="N241" s="294">
        <f t="shared" si="186"/>
        <v>0</v>
      </c>
      <c r="O241" s="294">
        <f t="shared" si="186"/>
        <v>0</v>
      </c>
      <c r="P241" s="294">
        <f t="shared" si="186"/>
        <v>0</v>
      </c>
      <c r="Q241" s="294">
        <f>SUM(Q242:Q243)</f>
        <v>3000</v>
      </c>
    </row>
    <row r="242" spans="1:20" ht="13.15" customHeight="1" x14ac:dyDescent="0.2">
      <c r="A242" s="292" t="s">
        <v>479</v>
      </c>
      <c r="B242" s="296" t="s">
        <v>480</v>
      </c>
      <c r="C242" s="206">
        <v>2000</v>
      </c>
      <c r="D242" s="206"/>
      <c r="E242" s="206">
        <f>C242+D242</f>
        <v>2000</v>
      </c>
      <c r="F242" s="206"/>
      <c r="G242" s="206">
        <f>E242+F242</f>
        <v>2000</v>
      </c>
      <c r="H242" s="206">
        <v>1000</v>
      </c>
      <c r="I242" s="206">
        <f>G242+H242</f>
        <v>3000</v>
      </c>
      <c r="J242" s="295"/>
      <c r="K242" s="275"/>
      <c r="L242" s="275"/>
      <c r="M242" s="275"/>
      <c r="N242" s="275"/>
      <c r="O242" s="275"/>
      <c r="P242" s="275"/>
      <c r="Q242" s="275">
        <v>3000</v>
      </c>
    </row>
    <row r="243" spans="1:20" ht="13.15" customHeight="1" x14ac:dyDescent="0.2">
      <c r="A243" s="292" t="s">
        <v>481</v>
      </c>
      <c r="B243" s="296" t="s">
        <v>482</v>
      </c>
      <c r="C243" s="206">
        <v>1000</v>
      </c>
      <c r="D243" s="206"/>
      <c r="E243" s="206">
        <f>C243+D243</f>
        <v>1000</v>
      </c>
      <c r="F243" s="206"/>
      <c r="G243" s="206">
        <f>E243+F243</f>
        <v>1000</v>
      </c>
      <c r="H243" s="206">
        <v>-1000</v>
      </c>
      <c r="I243" s="206">
        <f>G243+H243</f>
        <v>0</v>
      </c>
      <c r="J243" s="295"/>
      <c r="K243" s="275"/>
      <c r="L243" s="275"/>
      <c r="M243" s="275"/>
      <c r="N243" s="275"/>
      <c r="O243" s="275"/>
      <c r="P243" s="275"/>
      <c r="Q243" s="275">
        <v>0</v>
      </c>
    </row>
    <row r="244" spans="1:20" ht="13.15" customHeight="1" x14ac:dyDescent="0.2">
      <c r="A244" s="207">
        <v>4231</v>
      </c>
      <c r="B244" s="220" t="s">
        <v>483</v>
      </c>
      <c r="C244" s="205">
        <f t="shared" ref="C244:P244" si="188">SUM(C245:C246)</f>
        <v>2250000</v>
      </c>
      <c r="D244" s="205">
        <f t="shared" si="188"/>
        <v>0</v>
      </c>
      <c r="E244" s="205">
        <f t="shared" si="188"/>
        <v>2320000</v>
      </c>
      <c r="F244" s="205">
        <f t="shared" si="188"/>
        <v>0</v>
      </c>
      <c r="G244" s="205">
        <f>SUM(G245:G246)</f>
        <v>2320000</v>
      </c>
      <c r="H244" s="205">
        <f>SUM(H245:H246)</f>
        <v>0</v>
      </c>
      <c r="I244" s="205">
        <f t="shared" ref="I244" si="189">SUM(I245:I246)</f>
        <v>2320000</v>
      </c>
      <c r="J244" s="205">
        <f t="shared" si="188"/>
        <v>0</v>
      </c>
      <c r="K244" s="205">
        <f t="shared" si="188"/>
        <v>0</v>
      </c>
      <c r="L244" s="205">
        <f t="shared" si="188"/>
        <v>315368</v>
      </c>
      <c r="M244" s="205">
        <f t="shared" si="188"/>
        <v>300000</v>
      </c>
      <c r="N244" s="205">
        <f t="shared" si="188"/>
        <v>0</v>
      </c>
      <c r="O244" s="205">
        <f t="shared" si="188"/>
        <v>0</v>
      </c>
      <c r="P244" s="205">
        <f t="shared" si="188"/>
        <v>966583.24</v>
      </c>
      <c r="Q244" s="205">
        <f>SUM(Q245:Q246)</f>
        <v>738048.76</v>
      </c>
    </row>
    <row r="245" spans="1:20" ht="13.15" customHeight="1" x14ac:dyDescent="0.2">
      <c r="A245" s="292" t="s">
        <v>484</v>
      </c>
      <c r="B245" s="296" t="s">
        <v>564</v>
      </c>
      <c r="C245" s="206">
        <v>30000</v>
      </c>
      <c r="D245" s="206"/>
      <c r="E245" s="206">
        <f>C245+D245</f>
        <v>30000</v>
      </c>
      <c r="F245" s="308"/>
      <c r="G245" s="206">
        <f>E245+F245</f>
        <v>30000</v>
      </c>
      <c r="H245" s="206"/>
      <c r="I245" s="206">
        <f>G245+H245</f>
        <v>30000</v>
      </c>
      <c r="J245" s="295"/>
      <c r="K245" s="275"/>
      <c r="L245" s="275"/>
      <c r="M245" s="275"/>
      <c r="N245" s="275"/>
      <c r="O245" s="275"/>
      <c r="P245" s="275">
        <v>0</v>
      </c>
      <c r="Q245" s="275">
        <v>30000</v>
      </c>
      <c r="R245" s="224"/>
      <c r="T245" s="223">
        <f>L246+Q246</f>
        <v>1023416.76</v>
      </c>
    </row>
    <row r="246" spans="1:20" ht="13.15" customHeight="1" x14ac:dyDescent="0.2">
      <c r="A246" s="292" t="s">
        <v>485</v>
      </c>
      <c r="B246" s="296" t="s">
        <v>540</v>
      </c>
      <c r="C246" s="206">
        <v>2220000</v>
      </c>
      <c r="D246" s="206"/>
      <c r="E246" s="206">
        <v>2290000</v>
      </c>
      <c r="F246" s="206"/>
      <c r="G246" s="206">
        <f>E246+F246</f>
        <v>2290000</v>
      </c>
      <c r="H246" s="206"/>
      <c r="I246" s="206">
        <f>G246+H246</f>
        <v>2290000</v>
      </c>
      <c r="J246" s="295"/>
      <c r="K246" s="275"/>
      <c r="L246" s="275">
        <v>315368</v>
      </c>
      <c r="M246" s="275">
        <v>300000</v>
      </c>
      <c r="N246" s="275"/>
      <c r="O246" s="275"/>
      <c r="P246" s="275">
        <v>966583.24</v>
      </c>
      <c r="Q246" s="275">
        <v>708048.76</v>
      </c>
      <c r="R246" s="63" t="s">
        <v>573</v>
      </c>
    </row>
    <row r="247" spans="1:20" ht="13.15" customHeight="1" x14ac:dyDescent="0.2">
      <c r="A247" s="207">
        <v>4263</v>
      </c>
      <c r="B247" s="220" t="s">
        <v>322</v>
      </c>
      <c r="C247" s="294">
        <f t="shared" ref="C247:AF247" si="190">SUM(C248:C248)</f>
        <v>0</v>
      </c>
      <c r="D247" s="294">
        <f t="shared" si="190"/>
        <v>0</v>
      </c>
      <c r="E247" s="294">
        <f t="shared" si="190"/>
        <v>26000</v>
      </c>
      <c r="F247" s="294">
        <f t="shared" si="190"/>
        <v>0</v>
      </c>
      <c r="G247" s="294">
        <f t="shared" si="190"/>
        <v>26000</v>
      </c>
      <c r="H247" s="294">
        <f t="shared" si="190"/>
        <v>0</v>
      </c>
      <c r="I247" s="294">
        <f t="shared" si="190"/>
        <v>26000</v>
      </c>
      <c r="J247" s="294">
        <f t="shared" si="190"/>
        <v>0</v>
      </c>
      <c r="K247" s="294">
        <f t="shared" si="190"/>
        <v>0</v>
      </c>
      <c r="L247" s="294">
        <f t="shared" si="190"/>
        <v>0</v>
      </c>
      <c r="M247" s="294">
        <f t="shared" si="190"/>
        <v>0</v>
      </c>
      <c r="N247" s="294">
        <f t="shared" si="190"/>
        <v>0</v>
      </c>
      <c r="O247" s="294">
        <f t="shared" si="190"/>
        <v>0</v>
      </c>
      <c r="P247" s="294">
        <f t="shared" si="190"/>
        <v>26000</v>
      </c>
      <c r="Q247" s="294">
        <f t="shared" si="190"/>
        <v>0</v>
      </c>
    </row>
    <row r="248" spans="1:20" ht="13.15" customHeight="1" x14ac:dyDescent="0.2">
      <c r="A248" s="276">
        <v>42637</v>
      </c>
      <c r="B248" s="277" t="s">
        <v>535</v>
      </c>
      <c r="C248" s="206">
        <v>0</v>
      </c>
      <c r="D248" s="206"/>
      <c r="E248" s="206">
        <v>26000</v>
      </c>
      <c r="F248" s="206"/>
      <c r="G248" s="206">
        <f>E248+F248</f>
        <v>26000</v>
      </c>
      <c r="H248" s="206"/>
      <c r="I248" s="206">
        <f>G248+H248</f>
        <v>26000</v>
      </c>
      <c r="J248" s="275"/>
      <c r="K248" s="275"/>
      <c r="L248" s="275"/>
      <c r="M248" s="275"/>
      <c r="N248" s="275"/>
      <c r="O248" s="275"/>
      <c r="P248" s="275">
        <v>26000</v>
      </c>
      <c r="Q248" s="275">
        <v>0</v>
      </c>
    </row>
    <row r="249" spans="1:20" ht="13.15" customHeight="1" x14ac:dyDescent="0.2">
      <c r="A249" s="217">
        <v>45</v>
      </c>
      <c r="B249" s="218" t="s">
        <v>561</v>
      </c>
      <c r="C249" s="203">
        <f t="shared" ref="C249:I250" si="191">C250</f>
        <v>30000</v>
      </c>
      <c r="D249" s="203">
        <f t="shared" si="191"/>
        <v>0</v>
      </c>
      <c r="E249" s="203">
        <f t="shared" si="191"/>
        <v>32800</v>
      </c>
      <c r="F249" s="203">
        <f t="shared" si="191"/>
        <v>0</v>
      </c>
      <c r="G249" s="203">
        <f t="shared" si="191"/>
        <v>32800</v>
      </c>
      <c r="H249" s="203">
        <f t="shared" si="191"/>
        <v>0</v>
      </c>
      <c r="I249" s="203">
        <f t="shared" si="191"/>
        <v>32800</v>
      </c>
      <c r="J249" s="203">
        <f t="shared" ref="J249:Q250" si="192">J250</f>
        <v>0</v>
      </c>
      <c r="K249" s="203">
        <f t="shared" si="192"/>
        <v>0</v>
      </c>
      <c r="L249" s="203">
        <f t="shared" si="192"/>
        <v>0</v>
      </c>
      <c r="M249" s="203">
        <f t="shared" si="192"/>
        <v>0</v>
      </c>
      <c r="N249" s="203">
        <f t="shared" si="192"/>
        <v>0</v>
      </c>
      <c r="O249" s="203">
        <f t="shared" si="192"/>
        <v>0</v>
      </c>
      <c r="P249" s="203">
        <f t="shared" si="192"/>
        <v>2800</v>
      </c>
      <c r="Q249" s="203">
        <f t="shared" si="192"/>
        <v>30000</v>
      </c>
    </row>
    <row r="250" spans="1:20" ht="13.15" customHeight="1" x14ac:dyDescent="0.2">
      <c r="A250" s="219">
        <v>4531</v>
      </c>
      <c r="B250" s="220" t="s">
        <v>562</v>
      </c>
      <c r="C250" s="205">
        <f t="shared" si="191"/>
        <v>30000</v>
      </c>
      <c r="D250" s="205">
        <f t="shared" si="191"/>
        <v>0</v>
      </c>
      <c r="E250" s="205">
        <f t="shared" si="191"/>
        <v>32800</v>
      </c>
      <c r="F250" s="205">
        <f t="shared" si="191"/>
        <v>0</v>
      </c>
      <c r="G250" s="205">
        <f t="shared" si="191"/>
        <v>32800</v>
      </c>
      <c r="H250" s="205">
        <f t="shared" si="191"/>
        <v>0</v>
      </c>
      <c r="I250" s="205">
        <f t="shared" si="191"/>
        <v>32800</v>
      </c>
      <c r="J250" s="205">
        <f t="shared" si="192"/>
        <v>0</v>
      </c>
      <c r="K250" s="205">
        <f t="shared" si="192"/>
        <v>0</v>
      </c>
      <c r="L250" s="205">
        <f t="shared" si="192"/>
        <v>0</v>
      </c>
      <c r="M250" s="205">
        <f t="shared" si="192"/>
        <v>0</v>
      </c>
      <c r="N250" s="205">
        <f t="shared" si="192"/>
        <v>0</v>
      </c>
      <c r="O250" s="205">
        <f t="shared" si="192"/>
        <v>0</v>
      </c>
      <c r="P250" s="205">
        <f t="shared" si="192"/>
        <v>2800</v>
      </c>
      <c r="Q250" s="205">
        <f t="shared" si="192"/>
        <v>30000</v>
      </c>
    </row>
    <row r="251" spans="1:20" x14ac:dyDescent="0.2">
      <c r="A251" s="309">
        <v>45311</v>
      </c>
      <c r="B251" s="277" t="s">
        <v>562</v>
      </c>
      <c r="C251" s="206">
        <v>30000</v>
      </c>
      <c r="D251" s="206"/>
      <c r="E251" s="206">
        <v>32800</v>
      </c>
      <c r="F251" s="206"/>
      <c r="G251" s="206">
        <f>E251+F251</f>
        <v>32800</v>
      </c>
      <c r="H251" s="206"/>
      <c r="I251" s="206">
        <f>G251+H251</f>
        <v>32800</v>
      </c>
      <c r="J251" s="275"/>
      <c r="K251" s="275"/>
      <c r="L251" s="275"/>
      <c r="M251" s="275"/>
      <c r="N251" s="275"/>
      <c r="O251" s="275"/>
      <c r="P251" s="275">
        <v>2800</v>
      </c>
      <c r="Q251" s="275">
        <v>30000</v>
      </c>
      <c r="R251" s="63" t="s">
        <v>570</v>
      </c>
    </row>
    <row r="252" spans="1:20" ht="24" x14ac:dyDescent="0.2">
      <c r="A252" s="201">
        <v>5</v>
      </c>
      <c r="B252" s="202" t="s">
        <v>545</v>
      </c>
      <c r="C252" s="203">
        <f>SUM(C253)</f>
        <v>37000</v>
      </c>
      <c r="D252" s="203">
        <f>SUM(D253)</f>
        <v>0</v>
      </c>
      <c r="E252" s="203">
        <f>SUM(E253)</f>
        <v>37000</v>
      </c>
      <c r="F252" s="203">
        <f t="shared" ref="F252:I252" si="193">SUM(F253)</f>
        <v>0</v>
      </c>
      <c r="G252" s="203">
        <f>SUM(G253)</f>
        <v>37000</v>
      </c>
      <c r="H252" s="203">
        <f>SUM(H253)</f>
        <v>0</v>
      </c>
      <c r="I252" s="203">
        <f t="shared" si="193"/>
        <v>37000</v>
      </c>
      <c r="J252" s="203">
        <f t="shared" ref="J252:Q252" si="194">SUM(J253)</f>
        <v>0</v>
      </c>
      <c r="K252" s="203">
        <f t="shared" si="194"/>
        <v>0</v>
      </c>
      <c r="L252" s="203">
        <f t="shared" si="194"/>
        <v>0</v>
      </c>
      <c r="M252" s="203">
        <f t="shared" si="194"/>
        <v>0</v>
      </c>
      <c r="N252" s="203">
        <f t="shared" si="194"/>
        <v>0</v>
      </c>
      <c r="O252" s="203">
        <f t="shared" si="194"/>
        <v>0</v>
      </c>
      <c r="P252" s="203">
        <f t="shared" si="194"/>
        <v>37000</v>
      </c>
      <c r="Q252" s="203">
        <f t="shared" si="194"/>
        <v>0</v>
      </c>
    </row>
    <row r="253" spans="1:20" x14ac:dyDescent="0.2">
      <c r="A253" s="204">
        <v>54</v>
      </c>
      <c r="B253" s="192" t="s">
        <v>546</v>
      </c>
      <c r="C253" s="205">
        <f>C254</f>
        <v>37000</v>
      </c>
      <c r="D253" s="205">
        <f>D254</f>
        <v>0</v>
      </c>
      <c r="E253" s="205">
        <f>E254</f>
        <v>37000</v>
      </c>
      <c r="F253" s="205">
        <f t="shared" ref="F253:I253" si="195">F254</f>
        <v>0</v>
      </c>
      <c r="G253" s="205">
        <f t="shared" si="195"/>
        <v>37000</v>
      </c>
      <c r="H253" s="205">
        <f t="shared" si="195"/>
        <v>0</v>
      </c>
      <c r="I253" s="205">
        <f t="shared" si="195"/>
        <v>37000</v>
      </c>
      <c r="J253" s="205">
        <f t="shared" ref="J253:Q253" si="196">J254</f>
        <v>0</v>
      </c>
      <c r="K253" s="205">
        <f t="shared" si="196"/>
        <v>0</v>
      </c>
      <c r="L253" s="205">
        <f t="shared" si="196"/>
        <v>0</v>
      </c>
      <c r="M253" s="205">
        <f t="shared" si="196"/>
        <v>0</v>
      </c>
      <c r="N253" s="205">
        <f t="shared" si="196"/>
        <v>0</v>
      </c>
      <c r="O253" s="205">
        <f t="shared" si="196"/>
        <v>0</v>
      </c>
      <c r="P253" s="205">
        <f t="shared" si="196"/>
        <v>37000</v>
      </c>
      <c r="Q253" s="205">
        <f t="shared" si="196"/>
        <v>0</v>
      </c>
    </row>
    <row r="254" spans="1:20" ht="24" customHeight="1" x14ac:dyDescent="0.2">
      <c r="A254" s="310">
        <v>54433</v>
      </c>
      <c r="B254" s="293" t="s">
        <v>547</v>
      </c>
      <c r="C254" s="206">
        <v>37000</v>
      </c>
      <c r="D254" s="206"/>
      <c r="E254" s="206">
        <f>C254+D254</f>
        <v>37000</v>
      </c>
      <c r="F254" s="206"/>
      <c r="G254" s="206">
        <f>E254+F254</f>
        <v>37000</v>
      </c>
      <c r="H254" s="206"/>
      <c r="I254" s="206">
        <f>G254+H254</f>
        <v>37000</v>
      </c>
      <c r="J254" s="206">
        <v>0</v>
      </c>
      <c r="K254" s="206">
        <v>0</v>
      </c>
      <c r="L254" s="275"/>
      <c r="M254" s="275"/>
      <c r="N254" s="275"/>
      <c r="O254" s="275"/>
      <c r="P254" s="275">
        <v>37000</v>
      </c>
      <c r="Q254" s="275">
        <v>0</v>
      </c>
    </row>
    <row r="255" spans="1:20" ht="13.15" customHeight="1" x14ac:dyDescent="0.2">
      <c r="A255" s="311"/>
      <c r="B255" s="312"/>
      <c r="C255" s="290"/>
      <c r="D255" s="290"/>
      <c r="E255" s="290"/>
      <c r="F255" s="290"/>
      <c r="G255" s="290"/>
      <c r="H255" s="290"/>
      <c r="I255" s="290"/>
      <c r="J255" s="313"/>
      <c r="K255" s="313"/>
      <c r="L255" s="313"/>
      <c r="M255" s="313"/>
      <c r="N255" s="313"/>
      <c r="O255" s="313"/>
      <c r="P255" s="313"/>
      <c r="Q255" s="313"/>
    </row>
    <row r="256" spans="1:20" ht="17.45" customHeight="1" x14ac:dyDescent="0.2">
      <c r="A256" s="234" t="s">
        <v>601</v>
      </c>
      <c r="B256" s="222"/>
      <c r="C256" s="231"/>
      <c r="D256" s="231"/>
      <c r="E256" s="231"/>
      <c r="F256" s="231"/>
      <c r="G256" s="231"/>
      <c r="H256" s="231"/>
      <c r="I256" s="231"/>
      <c r="J256" s="232"/>
      <c r="K256" s="232"/>
      <c r="L256" s="232"/>
      <c r="M256" s="232"/>
      <c r="N256" s="232"/>
      <c r="O256" s="232"/>
      <c r="P256" s="232"/>
      <c r="Q256" s="232"/>
    </row>
    <row r="257" spans="1:17" x14ac:dyDescent="0.2">
      <c r="A257" s="230"/>
      <c r="B257" s="208"/>
      <c r="C257" s="231"/>
      <c r="D257" s="231"/>
      <c r="E257" s="231"/>
      <c r="F257" s="231"/>
      <c r="G257" s="231"/>
      <c r="H257" s="231"/>
      <c r="I257" s="231"/>
      <c r="J257" s="232"/>
      <c r="K257" s="232"/>
      <c r="L257" s="232"/>
      <c r="M257" s="233" t="s">
        <v>332</v>
      </c>
      <c r="N257" s="232"/>
      <c r="O257" s="232"/>
      <c r="P257" s="232"/>
      <c r="Q257" s="232"/>
    </row>
    <row r="258" spans="1:17" x14ac:dyDescent="0.2">
      <c r="A258" s="208"/>
      <c r="B258" s="208"/>
      <c r="C258" s="231"/>
      <c r="D258" s="231"/>
      <c r="E258" s="231"/>
      <c r="F258" s="231"/>
      <c r="G258" s="231"/>
      <c r="H258" s="231"/>
      <c r="I258" s="231"/>
      <c r="J258" s="232"/>
      <c r="K258" s="232"/>
      <c r="L258" s="232"/>
      <c r="M258" s="233" t="s">
        <v>552</v>
      </c>
      <c r="N258" s="232"/>
      <c r="O258" s="232"/>
      <c r="P258" s="232"/>
      <c r="Q258" s="232"/>
    </row>
    <row r="259" spans="1:17" x14ac:dyDescent="0.2">
      <c r="A259" s="58"/>
      <c r="B259" s="58"/>
      <c r="J259" s="78"/>
    </row>
  </sheetData>
  <mergeCells count="3">
    <mergeCell ref="B5:N5"/>
    <mergeCell ref="B6:N6"/>
    <mergeCell ref="J8:P8"/>
  </mergeCells>
  <phoneticPr fontId="36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73" fitToHeight="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FINANCIJSKI PLAN ZA 2012 G.</vt:lpstr>
      <vt:lpstr>List3</vt:lpstr>
      <vt:lpstr>PLAN 2019.-3.rebalans-ZADNJE </vt:lpstr>
      <vt:lpstr>Financijski plan za 2025.</vt:lpstr>
      <vt:lpstr>'FINANCIJSKI PLAN ZA 2012 G.'!Print_Area</vt:lpstr>
      <vt:lpstr>'Financijski plan za 2025.'!Print_Area</vt:lpstr>
      <vt:lpstr>'PLAN 2019.-3.rebalans-ZADNJE '!Print_Area</vt:lpstr>
      <vt:lpstr>'Financijski plan za 2025.'!Print_Titles</vt:lpstr>
      <vt:lpstr>'PLAN 2019.-3.rebalans-ZADNJE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Željko</dc:creator>
  <cp:lastModifiedBy>User303</cp:lastModifiedBy>
  <cp:lastPrinted>2025-10-28T11:07:41Z</cp:lastPrinted>
  <dcterms:created xsi:type="dcterms:W3CDTF">2012-02-06T08:55:24Z</dcterms:created>
  <dcterms:modified xsi:type="dcterms:W3CDTF">2025-10-28T11:59:56Z</dcterms:modified>
</cp:coreProperties>
</file>